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ma-my.sharepoint.com/personal/ulrich_scheuerle_puma_com/Documents/aPUMA/Mitarbeiter/Uli/FHWN/2022 Bachelor/"/>
    </mc:Choice>
  </mc:AlternateContent>
  <xr:revisionPtr revIDLastSave="0" documentId="14_{B5FD9AF8-CB47-448B-8883-18393CA9B7AE}" xr6:coauthVersionLast="47" xr6:coauthVersionMax="47" xr10:uidLastSave="{00000000-0000-0000-0000-000000000000}"/>
  <bookViews>
    <workbookView xWindow="-120" yWindow="-120" windowWidth="29040" windowHeight="15840" activeTab="4" xr2:uid="{327B0E2D-3E3F-4D1E-9F63-09DD69C6059C}"/>
  </bookViews>
  <sheets>
    <sheet name="Case" sheetId="5" r:id="rId1"/>
    <sheet name="Tab1" sheetId="2" r:id="rId2"/>
    <sheet name="Tab2" sheetId="3" r:id="rId3"/>
    <sheet name="Tab3" sheetId="4" r:id="rId4"/>
    <sheet name="Case 1 to 3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3" l="1"/>
  <c r="O33" i="3"/>
  <c r="J17" i="2"/>
  <c r="J28" i="2"/>
  <c r="J35" i="2"/>
  <c r="J20" i="2"/>
  <c r="J25" i="2"/>
  <c r="J36" i="1"/>
  <c r="J41" i="1"/>
  <c r="K41" i="1"/>
  <c r="K43" i="1" s="1"/>
  <c r="L41" i="1"/>
  <c r="J42" i="1"/>
  <c r="K42" i="1"/>
  <c r="L42" i="1"/>
  <c r="J43" i="1"/>
  <c r="O3" i="1" s="1"/>
  <c r="O16" i="4"/>
  <c r="O17" i="4" s="1"/>
  <c r="O27" i="3"/>
  <c r="O26" i="3"/>
  <c r="I34" i="1"/>
  <c r="J34" i="1" s="1"/>
  <c r="L33" i="1"/>
  <c r="L34" i="1" s="1"/>
  <c r="K33" i="1"/>
  <c r="K34" i="1" s="1"/>
  <c r="K35" i="1" s="1"/>
  <c r="J33" i="1"/>
  <c r="J32" i="1"/>
  <c r="I31" i="1"/>
  <c r="K31" i="1" s="1"/>
  <c r="L30" i="1"/>
  <c r="L31" i="1" s="1"/>
  <c r="K30" i="1"/>
  <c r="J30" i="1"/>
  <c r="L27" i="1"/>
  <c r="K27" i="1"/>
  <c r="K28" i="1" s="1"/>
  <c r="J27" i="1"/>
  <c r="O9" i="1" s="1"/>
  <c r="P9" i="1" s="1"/>
  <c r="L28" i="1" s="1"/>
  <c r="I27" i="1"/>
  <c r="L26" i="1"/>
  <c r="K26" i="1"/>
  <c r="J26" i="1"/>
  <c r="K25" i="1"/>
  <c r="J25" i="1"/>
  <c r="L24" i="1"/>
  <c r="L25" i="1" s="1"/>
  <c r="K24" i="1"/>
  <c r="J24" i="1"/>
  <c r="L21" i="1"/>
  <c r="L23" i="1" s="1"/>
  <c r="K21" i="1"/>
  <c r="K23" i="1" s="1"/>
  <c r="J21" i="1"/>
  <c r="J23" i="1" s="1"/>
  <c r="L18" i="1"/>
  <c r="L20" i="1" s="1"/>
  <c r="K18" i="1"/>
  <c r="K20" i="1" s="1"/>
  <c r="J18" i="1"/>
  <c r="J20" i="1" s="1"/>
  <c r="K17" i="1"/>
  <c r="K15" i="1"/>
  <c r="J15" i="1"/>
  <c r="J17" i="1" s="1"/>
  <c r="O6" i="1"/>
  <c r="P6" i="1" s="1"/>
  <c r="O5" i="1"/>
  <c r="P5" i="1" s="1"/>
  <c r="O4" i="1"/>
  <c r="P4" i="1" s="1"/>
  <c r="L16" i="1" s="1"/>
  <c r="L17" i="1" s="1"/>
  <c r="I34" i="5"/>
  <c r="I31" i="5"/>
  <c r="I27" i="5"/>
  <c r="J43" i="2"/>
  <c r="J42" i="2"/>
  <c r="I34" i="2"/>
  <c r="J34" i="2" s="1"/>
  <c r="J33" i="2"/>
  <c r="J32" i="2"/>
  <c r="I31" i="2"/>
  <c r="J30" i="2"/>
  <c r="J27" i="2"/>
  <c r="O9" i="2" s="1"/>
  <c r="I27" i="2"/>
  <c r="J26" i="2"/>
  <c r="J24" i="2"/>
  <c r="J21" i="2"/>
  <c r="J23" i="2" s="1"/>
  <c r="J18" i="2"/>
  <c r="J15" i="2"/>
  <c r="O6" i="2"/>
  <c r="O5" i="2"/>
  <c r="O4" i="2"/>
  <c r="O3" i="2"/>
  <c r="J43" i="3"/>
  <c r="K42" i="3"/>
  <c r="J42" i="3"/>
  <c r="K34" i="3"/>
  <c r="K35" i="3" s="1"/>
  <c r="K36" i="3" s="1"/>
  <c r="I34" i="3"/>
  <c r="J34" i="3" s="1"/>
  <c r="K33" i="3"/>
  <c r="J33" i="3"/>
  <c r="J32" i="3"/>
  <c r="K31" i="3"/>
  <c r="K32" i="3" s="1"/>
  <c r="I31" i="3"/>
  <c r="K30" i="3"/>
  <c r="J30" i="3"/>
  <c r="I27" i="3"/>
  <c r="K27" i="3" s="1"/>
  <c r="K28" i="3" s="1"/>
  <c r="K26" i="3"/>
  <c r="J26" i="3"/>
  <c r="K25" i="3"/>
  <c r="K24" i="3"/>
  <c r="J24" i="3"/>
  <c r="J25" i="3" s="1"/>
  <c r="K23" i="3"/>
  <c r="J23" i="3"/>
  <c r="K21" i="3"/>
  <c r="J21" i="3"/>
  <c r="K20" i="3"/>
  <c r="K18" i="3"/>
  <c r="J18" i="3"/>
  <c r="J20" i="3" s="1"/>
  <c r="K15" i="3"/>
  <c r="K17" i="3" s="1"/>
  <c r="J15" i="3"/>
  <c r="J17" i="3" s="1"/>
  <c r="O6" i="3"/>
  <c r="P6" i="3" s="1"/>
  <c r="P5" i="3"/>
  <c r="O5" i="3"/>
  <c r="P4" i="3"/>
  <c r="O4" i="3"/>
  <c r="O3" i="3"/>
  <c r="J43" i="4"/>
  <c r="L42" i="4"/>
  <c r="K42" i="4"/>
  <c r="J42" i="4"/>
  <c r="I34" i="4"/>
  <c r="L33" i="4"/>
  <c r="L34" i="4" s="1"/>
  <c r="K33" i="4"/>
  <c r="K34" i="4" s="1"/>
  <c r="K35" i="4" s="1"/>
  <c r="J33" i="4"/>
  <c r="J34" i="4" s="1"/>
  <c r="J32" i="4"/>
  <c r="I31" i="4"/>
  <c r="K31" i="4" s="1"/>
  <c r="L30" i="4"/>
  <c r="L31" i="4" s="1"/>
  <c r="K30" i="4"/>
  <c r="J30" i="4"/>
  <c r="I27" i="4"/>
  <c r="K27" i="4" s="1"/>
  <c r="K28" i="4" s="1"/>
  <c r="L26" i="4"/>
  <c r="L27" i="4" s="1"/>
  <c r="K26" i="4"/>
  <c r="J26" i="4"/>
  <c r="L24" i="4"/>
  <c r="L25" i="4" s="1"/>
  <c r="K24" i="4"/>
  <c r="K25" i="4" s="1"/>
  <c r="J24" i="4"/>
  <c r="J25" i="4" s="1"/>
  <c r="L23" i="4"/>
  <c r="K23" i="4"/>
  <c r="L21" i="4"/>
  <c r="K21" i="4"/>
  <c r="J21" i="4"/>
  <c r="J23" i="4" s="1"/>
  <c r="L18" i="4"/>
  <c r="L20" i="4" s="1"/>
  <c r="K18" i="4"/>
  <c r="K20" i="4" s="1"/>
  <c r="J18" i="4"/>
  <c r="J20" i="4" s="1"/>
  <c r="K15" i="4"/>
  <c r="K17" i="4" s="1"/>
  <c r="J15" i="4"/>
  <c r="J17" i="4" s="1"/>
  <c r="O6" i="4"/>
  <c r="P6" i="4" s="1"/>
  <c r="O5" i="4"/>
  <c r="P5" i="4" s="1"/>
  <c r="O4" i="4"/>
  <c r="P4" i="4" s="1"/>
  <c r="L16" i="4" s="1"/>
  <c r="L17" i="4" s="1"/>
  <c r="O3" i="4"/>
  <c r="K41" i="3" l="1"/>
  <c r="K43" i="3" s="1"/>
  <c r="K44" i="3" s="1"/>
  <c r="K45" i="3" s="1"/>
  <c r="J35" i="1"/>
  <c r="J44" i="1" s="1"/>
  <c r="J45" i="1" s="1"/>
  <c r="J48" i="1" s="1"/>
  <c r="O11" i="1"/>
  <c r="P11" i="1" s="1"/>
  <c r="L35" i="1" s="1"/>
  <c r="L36" i="1" s="1"/>
  <c r="K36" i="1"/>
  <c r="K32" i="1"/>
  <c r="P10" i="1"/>
  <c r="L32" i="1" s="1"/>
  <c r="J28" i="1"/>
  <c r="J36" i="2"/>
  <c r="O11" i="2"/>
  <c r="O11" i="3"/>
  <c r="P11" i="3" s="1"/>
  <c r="J35" i="3"/>
  <c r="J27" i="3"/>
  <c r="P10" i="3"/>
  <c r="K32" i="4"/>
  <c r="K36" i="4" s="1"/>
  <c r="K41" i="4" s="1"/>
  <c r="P10" i="4"/>
  <c r="L32" i="4" s="1"/>
  <c r="J35" i="4"/>
  <c r="O11" i="4"/>
  <c r="P11" i="4" s="1"/>
  <c r="L35" i="4" s="1"/>
  <c r="J27" i="4"/>
  <c r="J41" i="2" l="1"/>
  <c r="J44" i="2" s="1"/>
  <c r="J45" i="2" s="1"/>
  <c r="J48" i="2" s="1"/>
  <c r="K43" i="4"/>
  <c r="P3" i="4" s="1"/>
  <c r="L43" i="4" s="1"/>
  <c r="K48" i="3"/>
  <c r="P3" i="1"/>
  <c r="J36" i="3"/>
  <c r="J41" i="3" s="1"/>
  <c r="J44" i="3" s="1"/>
  <c r="J45" i="3" s="1"/>
  <c r="J48" i="3" s="1"/>
  <c r="J28" i="3"/>
  <c r="O9" i="3"/>
  <c r="P9" i="3" s="1"/>
  <c r="P3" i="3"/>
  <c r="O9" i="4"/>
  <c r="J28" i="4"/>
  <c r="J36" i="4" s="1"/>
  <c r="J41" i="4" s="1"/>
  <c r="J44" i="4" s="1"/>
  <c r="J45" i="4" s="1"/>
  <c r="J48" i="4" s="1"/>
  <c r="P9" i="4" l="1"/>
  <c r="L28" i="4" s="1"/>
  <c r="L36" i="4" s="1"/>
  <c r="L41" i="4" s="1"/>
  <c r="L44" i="4" s="1"/>
  <c r="L45" i="4" s="1"/>
  <c r="K44" i="4"/>
  <c r="K45" i="4" s="1"/>
  <c r="K48" i="4" s="1"/>
  <c r="L43" i="1"/>
  <c r="L44" i="1" s="1"/>
  <c r="L45" i="1" s="1"/>
  <c r="L48" i="1" s="1"/>
  <c r="K44" i="1"/>
  <c r="K45" i="1" s="1"/>
  <c r="K48" i="1" s="1"/>
</calcChain>
</file>

<file path=xl/sharedStrings.xml><?xml version="1.0" encoding="utf-8"?>
<sst xmlns="http://schemas.openxmlformats.org/spreadsheetml/2006/main" count="288" uniqueCount="52">
  <si>
    <t>AT 1</t>
  </si>
  <si>
    <t>AT 2</t>
  </si>
  <si>
    <t>GER 1</t>
  </si>
  <si>
    <t>AT 3</t>
  </si>
  <si>
    <t>GER 2</t>
  </si>
  <si>
    <t>GER 3</t>
  </si>
  <si>
    <t>GER 4</t>
  </si>
  <si>
    <t>AT 4</t>
  </si>
  <si>
    <t>AT 6</t>
  </si>
  <si>
    <t>AT 5</t>
  </si>
  <si>
    <t xml:space="preserve"> 50%    50%</t>
  </si>
  <si>
    <t>TLCF can be used in AT up to 75% (unlimited TLCF)</t>
  </si>
  <si>
    <t>TLCF can be used in GER up to 60% (unlimited TLCF)</t>
  </si>
  <si>
    <t>CIT (AT) 25%</t>
  </si>
  <si>
    <t>CIT (GER) 30%</t>
  </si>
  <si>
    <t>01 Jan 2021</t>
  </si>
  <si>
    <t>before 01 Jan 2021 no foreign TL have been used at AT1 level</t>
  </si>
  <si>
    <t>1.) Please form the maximum group starting 2021</t>
  </si>
  <si>
    <t>2.) Please calculate the CIT for AT1 as parent entity of the group for the years 2021-2023.</t>
  </si>
  <si>
    <t>local GAAP result at 31 Dec xxxx</t>
  </si>
  <si>
    <t>2021</t>
  </si>
  <si>
    <t>2022</t>
  </si>
  <si>
    <t>2023</t>
  </si>
  <si>
    <t>01 Jan 2021 TLCF</t>
  </si>
  <si>
    <t>AT1</t>
  </si>
  <si>
    <t>AT2</t>
  </si>
  <si>
    <t>AT3</t>
  </si>
  <si>
    <t>AT4</t>
  </si>
  <si>
    <t>AT5</t>
  </si>
  <si>
    <t>AT6</t>
  </si>
  <si>
    <t>GER1</t>
  </si>
  <si>
    <t>GER2</t>
  </si>
  <si>
    <t>GER3</t>
  </si>
  <si>
    <t>GER4</t>
  </si>
  <si>
    <t>"old" loss</t>
  </si>
  <si>
    <t>01 Jan 2022 TLCF</t>
  </si>
  <si>
    <t>01 Jan 2023 TLCF</t>
  </si>
  <si>
    <t>Result GM</t>
  </si>
  <si>
    <t xml:space="preserve">AT1 </t>
  </si>
  <si>
    <t>TL AT1</t>
  </si>
  <si>
    <t>Result Group</t>
  </si>
  <si>
    <t>CIT GROUP</t>
  </si>
  <si>
    <t>CIT TOTAL</t>
  </si>
  <si>
    <t>XY with 20% in AT2</t>
  </si>
  <si>
    <t>TLFC in GER (19 is 3000</t>
  </si>
  <si>
    <t>in GER</t>
  </si>
  <si>
    <t>within the 75% max usage of TLCF of positive income</t>
  </si>
  <si>
    <t>IN GER</t>
  </si>
  <si>
    <t>TB</t>
  </si>
  <si>
    <t>GM</t>
  </si>
  <si>
    <t xml:space="preserve">GM </t>
  </si>
  <si>
    <t>TL used in 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</si>
</sst>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9" fontId="0" fillId="0" borderId="0" xfId="1" applyFont="1" applyAlignment="1">
      <alignment vertical="center"/>
    </xf>
    <xf numFmtId="9" fontId="0" fillId="0" borderId="0" xfId="1" applyFont="1" applyAlignment="1">
      <alignment horizontal="center" vertical="center"/>
    </xf>
    <xf numFmtId="9" fontId="0" fillId="0" borderId="0" xfId="1" applyFont="1" applyAlignment="1">
      <alignment horizontal="left" vertical="center"/>
    </xf>
    <xf numFmtId="4" fontId="0" fillId="0" borderId="0" xfId="0" quotePrefix="1" applyNumberFormat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4" xfId="0" quotePrefix="1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0" xfId="0" quotePrefix="1" applyNumberForma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4" fontId="0" fillId="0" borderId="15" xfId="0" quotePrefix="1" applyNumberForma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4" borderId="20" xfId="0" applyNumberFormat="1" applyFont="1" applyFill="1" applyBorder="1" applyAlignment="1">
      <alignment vertical="center"/>
    </xf>
    <xf numFmtId="9" fontId="0" fillId="0" borderId="0" xfId="1" applyFont="1" applyAlignment="1">
      <alignment horizontal="right" vertical="center"/>
    </xf>
    <xf numFmtId="4" fontId="0" fillId="0" borderId="0" xfId="0" applyNumberFormat="1" applyFill="1" applyAlignment="1">
      <alignment vertical="center"/>
    </xf>
    <xf numFmtId="4" fontId="0" fillId="0" borderId="2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4" fontId="0" fillId="0" borderId="5" xfId="0" applyNumberFormat="1" applyFill="1" applyBorder="1" applyAlignment="1">
      <alignment vertical="center"/>
    </xf>
    <xf numFmtId="4" fontId="0" fillId="0" borderId="0" xfId="0" applyNumberFormat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3</xdr:col>
      <xdr:colOff>333375</xdr:colOff>
      <xdr:row>3</xdr:row>
      <xdr:rowOff>180975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45D37649-5A08-4089-A856-7F83A93B318A}"/>
            </a:ext>
          </a:extLst>
        </xdr:cNvPr>
        <xdr:cNvCxnSpPr/>
      </xdr:nvCxnSpPr>
      <xdr:spPr>
        <a:xfrm flipV="1">
          <a:off x="1123950" y="409575"/>
          <a:ext cx="1495425" cy="361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5</xdr:row>
      <xdr:rowOff>0</xdr:rowOff>
    </xdr:from>
    <xdr:to>
      <xdr:col>1</xdr:col>
      <xdr:colOff>371475</xdr:colOff>
      <xdr:row>6</xdr:row>
      <xdr:rowOff>190500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6259A71-194D-4230-90C5-D0DCBB87841B}"/>
            </a:ext>
          </a:extLst>
        </xdr:cNvPr>
        <xdr:cNvCxnSpPr/>
      </xdr:nvCxnSpPr>
      <xdr:spPr>
        <a:xfrm flipV="1">
          <a:off x="276225" y="990600"/>
          <a:ext cx="857250" cy="3810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5</xdr:row>
      <xdr:rowOff>0</xdr:rowOff>
    </xdr:from>
    <xdr:to>
      <xdr:col>1</xdr:col>
      <xdr:colOff>361950</xdr:colOff>
      <xdr:row>9</xdr:row>
      <xdr:rowOff>190500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372C6D05-81FD-44C4-9A83-75364224024D}"/>
            </a:ext>
          </a:extLst>
        </xdr:cNvPr>
        <xdr:cNvCxnSpPr/>
      </xdr:nvCxnSpPr>
      <xdr:spPr>
        <a:xfrm flipV="1">
          <a:off x="1123950" y="990600"/>
          <a:ext cx="0" cy="9810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</xdr:row>
      <xdr:rowOff>1</xdr:rowOff>
    </xdr:from>
    <xdr:to>
      <xdr:col>3</xdr:col>
      <xdr:colOff>342900</xdr:colOff>
      <xdr:row>10</xdr:row>
      <xdr:rowOff>190500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3BCF5EFB-5BFA-4EFF-898A-7478531431B6}"/>
            </a:ext>
          </a:extLst>
        </xdr:cNvPr>
        <xdr:cNvCxnSpPr/>
      </xdr:nvCxnSpPr>
      <xdr:spPr>
        <a:xfrm flipV="1">
          <a:off x="2609850" y="400051"/>
          <a:ext cx="19050" cy="17716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</xdr:row>
      <xdr:rowOff>19050</xdr:rowOff>
    </xdr:from>
    <xdr:to>
      <xdr:col>3</xdr:col>
      <xdr:colOff>304800</xdr:colOff>
      <xdr:row>6</xdr:row>
      <xdr:rowOff>190500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99D0A516-F6C1-4944-A261-745160E37D6A}"/>
            </a:ext>
          </a:extLst>
        </xdr:cNvPr>
        <xdr:cNvCxnSpPr/>
      </xdr:nvCxnSpPr>
      <xdr:spPr>
        <a:xfrm flipV="1">
          <a:off x="1895475" y="419100"/>
          <a:ext cx="695325" cy="952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</xdr:row>
      <xdr:rowOff>0</xdr:rowOff>
    </xdr:from>
    <xdr:to>
      <xdr:col>6</xdr:col>
      <xdr:colOff>342900</xdr:colOff>
      <xdr:row>9</xdr:row>
      <xdr:rowOff>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A6FE389F-A0FD-4548-B336-F580AFBF739E}"/>
            </a:ext>
          </a:extLst>
        </xdr:cNvPr>
        <xdr:cNvCxnSpPr/>
      </xdr:nvCxnSpPr>
      <xdr:spPr>
        <a:xfrm flipV="1">
          <a:off x="3371850" y="1581150"/>
          <a:ext cx="1543050" cy="200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5</xdr:row>
      <xdr:rowOff>9527</xdr:rowOff>
    </xdr:from>
    <xdr:to>
      <xdr:col>4</xdr:col>
      <xdr:colOff>352425</xdr:colOff>
      <xdr:row>9</xdr:row>
      <xdr:rowOff>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6F69D0A6-3F51-434D-851F-02DE35985722}"/>
            </a:ext>
          </a:extLst>
        </xdr:cNvPr>
        <xdr:cNvCxnSpPr/>
      </xdr:nvCxnSpPr>
      <xdr:spPr>
        <a:xfrm flipV="1">
          <a:off x="3400425" y="1000127"/>
          <a:ext cx="0" cy="7810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2</xdr:row>
      <xdr:rowOff>9527</xdr:rowOff>
    </xdr:from>
    <xdr:to>
      <xdr:col>4</xdr:col>
      <xdr:colOff>342900</xdr:colOff>
      <xdr:row>3</xdr:row>
      <xdr:rowOff>190500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8BD1B861-894E-454D-AD9A-A0E3C6EE79C3}"/>
            </a:ext>
          </a:extLst>
        </xdr:cNvPr>
        <xdr:cNvCxnSpPr/>
      </xdr:nvCxnSpPr>
      <xdr:spPr>
        <a:xfrm flipH="1" flipV="1">
          <a:off x="2714625" y="409577"/>
          <a:ext cx="676275" cy="371473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</xdr:row>
      <xdr:rowOff>9525</xdr:rowOff>
    </xdr:from>
    <xdr:to>
      <xdr:col>6</xdr:col>
      <xdr:colOff>428626</xdr:colOff>
      <xdr:row>7</xdr:row>
      <xdr:rowOff>9526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951ADA32-88F4-43D6-B62D-8CDD2380D8FF}"/>
            </a:ext>
          </a:extLst>
        </xdr:cNvPr>
        <xdr:cNvCxnSpPr/>
      </xdr:nvCxnSpPr>
      <xdr:spPr>
        <a:xfrm flipH="1" flipV="1">
          <a:off x="2914650" y="409575"/>
          <a:ext cx="2085976" cy="98107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</xdr:row>
      <xdr:rowOff>190502</xdr:rowOff>
    </xdr:from>
    <xdr:to>
      <xdr:col>6</xdr:col>
      <xdr:colOff>400050</xdr:colOff>
      <xdr:row>11</xdr:row>
      <xdr:rowOff>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6B8EB32D-33D4-4CA0-A43E-A86CD8068E01}"/>
            </a:ext>
          </a:extLst>
        </xdr:cNvPr>
        <xdr:cNvCxnSpPr/>
      </xdr:nvCxnSpPr>
      <xdr:spPr>
        <a:xfrm flipV="1">
          <a:off x="4962525" y="1571627"/>
          <a:ext cx="9525" cy="60959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8</xdr:row>
      <xdr:rowOff>1</xdr:rowOff>
    </xdr:from>
    <xdr:to>
      <xdr:col>2</xdr:col>
      <xdr:colOff>371475</xdr:colOff>
      <xdr:row>10</xdr:row>
      <xdr:rowOff>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ACD1AC24-8724-43E4-B827-513EE08D61B5}"/>
            </a:ext>
          </a:extLst>
        </xdr:cNvPr>
        <xdr:cNvCxnSpPr/>
      </xdr:nvCxnSpPr>
      <xdr:spPr>
        <a:xfrm flipV="1">
          <a:off x="1209675" y="1581151"/>
          <a:ext cx="685800" cy="4000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190502</xdr:rowOff>
    </xdr:from>
    <xdr:to>
      <xdr:col>6</xdr:col>
      <xdr:colOff>66675</xdr:colOff>
      <xdr:row>11</xdr:row>
      <xdr:rowOff>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DFBE3E5E-2853-4AF7-881C-F7FFFCBA34DD}"/>
            </a:ext>
          </a:extLst>
        </xdr:cNvPr>
        <xdr:cNvCxnSpPr/>
      </xdr:nvCxnSpPr>
      <xdr:spPr>
        <a:xfrm flipH="1" flipV="1">
          <a:off x="3429000" y="1971677"/>
          <a:ext cx="1209675" cy="2095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8</xdr:row>
      <xdr:rowOff>9525</xdr:rowOff>
    </xdr:from>
    <xdr:to>
      <xdr:col>3</xdr:col>
      <xdr:colOff>257175</xdr:colOff>
      <xdr:row>10</xdr:row>
      <xdr:rowOff>190500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E7CAEB79-5347-4E39-94F1-A429D69ADA45}"/>
            </a:ext>
          </a:extLst>
        </xdr:cNvPr>
        <xdr:cNvCxnSpPr/>
      </xdr:nvCxnSpPr>
      <xdr:spPr>
        <a:xfrm flipH="1" flipV="1">
          <a:off x="2057400" y="1590675"/>
          <a:ext cx="485775" cy="581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2</xdr:row>
      <xdr:rowOff>9525</xdr:rowOff>
    </xdr:from>
    <xdr:to>
      <xdr:col>3</xdr:col>
      <xdr:colOff>333375</xdr:colOff>
      <xdr:row>3</xdr:row>
      <xdr:rowOff>180975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870419A7-56A0-4541-AEB5-3B1C02C2A24D}"/>
            </a:ext>
          </a:extLst>
        </xdr:cNvPr>
        <xdr:cNvCxnSpPr/>
      </xdr:nvCxnSpPr>
      <xdr:spPr>
        <a:xfrm flipV="1">
          <a:off x="1123950" y="409575"/>
          <a:ext cx="1495425" cy="361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5</xdr:row>
      <xdr:rowOff>0</xdr:rowOff>
    </xdr:from>
    <xdr:to>
      <xdr:col>1</xdr:col>
      <xdr:colOff>371475</xdr:colOff>
      <xdr:row>6</xdr:row>
      <xdr:rowOff>190500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D59AA30-0D49-43F0-A400-EE45F9F418DA}"/>
            </a:ext>
          </a:extLst>
        </xdr:cNvPr>
        <xdr:cNvCxnSpPr/>
      </xdr:nvCxnSpPr>
      <xdr:spPr>
        <a:xfrm flipV="1">
          <a:off x="276225" y="990600"/>
          <a:ext cx="857250" cy="3810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5</xdr:row>
      <xdr:rowOff>0</xdr:rowOff>
    </xdr:from>
    <xdr:to>
      <xdr:col>1</xdr:col>
      <xdr:colOff>361950</xdr:colOff>
      <xdr:row>9</xdr:row>
      <xdr:rowOff>190500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D0BF32BD-8081-4A95-95F8-4E1A1A1BC6CE}"/>
            </a:ext>
          </a:extLst>
        </xdr:cNvPr>
        <xdr:cNvCxnSpPr/>
      </xdr:nvCxnSpPr>
      <xdr:spPr>
        <a:xfrm flipV="1">
          <a:off x="1123950" y="990600"/>
          <a:ext cx="0" cy="9810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</xdr:row>
      <xdr:rowOff>1</xdr:rowOff>
    </xdr:from>
    <xdr:to>
      <xdr:col>3</xdr:col>
      <xdr:colOff>342900</xdr:colOff>
      <xdr:row>10</xdr:row>
      <xdr:rowOff>190500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6A615601-98F4-4425-82B3-98FEA4EA383F}"/>
            </a:ext>
          </a:extLst>
        </xdr:cNvPr>
        <xdr:cNvCxnSpPr/>
      </xdr:nvCxnSpPr>
      <xdr:spPr>
        <a:xfrm flipV="1">
          <a:off x="2609850" y="400051"/>
          <a:ext cx="19050" cy="17716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</xdr:row>
      <xdr:rowOff>19050</xdr:rowOff>
    </xdr:from>
    <xdr:to>
      <xdr:col>3</xdr:col>
      <xdr:colOff>304800</xdr:colOff>
      <xdr:row>6</xdr:row>
      <xdr:rowOff>190500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79F0AC61-B043-498E-9969-027E77300209}"/>
            </a:ext>
          </a:extLst>
        </xdr:cNvPr>
        <xdr:cNvCxnSpPr/>
      </xdr:nvCxnSpPr>
      <xdr:spPr>
        <a:xfrm flipV="1">
          <a:off x="1895475" y="419100"/>
          <a:ext cx="695325" cy="952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</xdr:row>
      <xdr:rowOff>0</xdr:rowOff>
    </xdr:from>
    <xdr:to>
      <xdr:col>6</xdr:col>
      <xdr:colOff>342900</xdr:colOff>
      <xdr:row>9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52FD76F0-3B1E-4A0B-A964-22A9278802DC}"/>
            </a:ext>
          </a:extLst>
        </xdr:cNvPr>
        <xdr:cNvCxnSpPr/>
      </xdr:nvCxnSpPr>
      <xdr:spPr>
        <a:xfrm flipV="1">
          <a:off x="3371850" y="1581150"/>
          <a:ext cx="1543050" cy="200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5</xdr:row>
      <xdr:rowOff>9527</xdr:rowOff>
    </xdr:from>
    <xdr:to>
      <xdr:col>4</xdr:col>
      <xdr:colOff>352425</xdr:colOff>
      <xdr:row>9</xdr:row>
      <xdr:rowOff>0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2C378415-DA26-45A6-8829-70B9E67E7B6C}"/>
            </a:ext>
          </a:extLst>
        </xdr:cNvPr>
        <xdr:cNvCxnSpPr/>
      </xdr:nvCxnSpPr>
      <xdr:spPr>
        <a:xfrm flipV="1">
          <a:off x="3400425" y="1000127"/>
          <a:ext cx="0" cy="7810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2</xdr:row>
      <xdr:rowOff>9527</xdr:rowOff>
    </xdr:from>
    <xdr:to>
      <xdr:col>4</xdr:col>
      <xdr:colOff>342900</xdr:colOff>
      <xdr:row>3</xdr:row>
      <xdr:rowOff>190500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293B348F-A7FE-4AA7-A32B-BB8AA00A976F}"/>
            </a:ext>
          </a:extLst>
        </xdr:cNvPr>
        <xdr:cNvCxnSpPr/>
      </xdr:nvCxnSpPr>
      <xdr:spPr>
        <a:xfrm flipH="1" flipV="1">
          <a:off x="2714625" y="409577"/>
          <a:ext cx="676275" cy="371473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</xdr:row>
      <xdr:rowOff>9525</xdr:rowOff>
    </xdr:from>
    <xdr:to>
      <xdr:col>6</xdr:col>
      <xdr:colOff>428626</xdr:colOff>
      <xdr:row>7</xdr:row>
      <xdr:rowOff>9526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3F1EB6E6-C480-4F8F-B126-52BB1346E245}"/>
            </a:ext>
          </a:extLst>
        </xdr:cNvPr>
        <xdr:cNvCxnSpPr/>
      </xdr:nvCxnSpPr>
      <xdr:spPr>
        <a:xfrm flipH="1" flipV="1">
          <a:off x="2914650" y="409575"/>
          <a:ext cx="2085976" cy="98107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</xdr:row>
      <xdr:rowOff>190502</xdr:rowOff>
    </xdr:from>
    <xdr:to>
      <xdr:col>6</xdr:col>
      <xdr:colOff>400050</xdr:colOff>
      <xdr:row>11</xdr:row>
      <xdr:rowOff>0</xdr:rowOff>
    </xdr:to>
    <xdr:cxnSp macro="">
      <xdr:nvCxnSpPr>
        <xdr:cNvPr id="24" name="Gerader Verbinder 23">
          <a:extLst>
            <a:ext uri="{FF2B5EF4-FFF2-40B4-BE49-F238E27FC236}">
              <a16:creationId xmlns:a16="http://schemas.microsoft.com/office/drawing/2014/main" id="{43C9048F-D5B7-410E-BE35-6736245861D8}"/>
            </a:ext>
          </a:extLst>
        </xdr:cNvPr>
        <xdr:cNvCxnSpPr/>
      </xdr:nvCxnSpPr>
      <xdr:spPr>
        <a:xfrm flipV="1">
          <a:off x="4962525" y="1571627"/>
          <a:ext cx="9525" cy="60959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8</xdr:row>
      <xdr:rowOff>1</xdr:rowOff>
    </xdr:from>
    <xdr:to>
      <xdr:col>2</xdr:col>
      <xdr:colOff>371475</xdr:colOff>
      <xdr:row>10</xdr:row>
      <xdr:rowOff>0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6E9A51DA-1293-48A6-AF6A-08739380C865}"/>
            </a:ext>
          </a:extLst>
        </xdr:cNvPr>
        <xdr:cNvCxnSpPr/>
      </xdr:nvCxnSpPr>
      <xdr:spPr>
        <a:xfrm flipV="1">
          <a:off x="1209675" y="1581151"/>
          <a:ext cx="685800" cy="4000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190502</xdr:rowOff>
    </xdr:from>
    <xdr:to>
      <xdr:col>6</xdr:col>
      <xdr:colOff>66675</xdr:colOff>
      <xdr:row>11</xdr:row>
      <xdr:rowOff>0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0CC24AC7-0D92-4146-80C1-FE389D380B1D}"/>
            </a:ext>
          </a:extLst>
        </xdr:cNvPr>
        <xdr:cNvCxnSpPr/>
      </xdr:nvCxnSpPr>
      <xdr:spPr>
        <a:xfrm flipH="1" flipV="1">
          <a:off x="3429000" y="1971677"/>
          <a:ext cx="1209675" cy="2095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8</xdr:row>
      <xdr:rowOff>9525</xdr:rowOff>
    </xdr:from>
    <xdr:to>
      <xdr:col>3</xdr:col>
      <xdr:colOff>257175</xdr:colOff>
      <xdr:row>10</xdr:row>
      <xdr:rowOff>190500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6B704DE7-E2B8-42B5-8CF1-0E0069678E29}"/>
            </a:ext>
          </a:extLst>
        </xdr:cNvPr>
        <xdr:cNvCxnSpPr/>
      </xdr:nvCxnSpPr>
      <xdr:spPr>
        <a:xfrm flipH="1" flipV="1">
          <a:off x="2057400" y="1590675"/>
          <a:ext cx="485775" cy="581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3</xdr:col>
      <xdr:colOff>333375</xdr:colOff>
      <xdr:row>3</xdr:row>
      <xdr:rowOff>180975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7686B836-7770-48B9-BBB2-5F9D0637FF18}"/>
            </a:ext>
          </a:extLst>
        </xdr:cNvPr>
        <xdr:cNvCxnSpPr/>
      </xdr:nvCxnSpPr>
      <xdr:spPr>
        <a:xfrm flipV="1">
          <a:off x="1123950" y="409575"/>
          <a:ext cx="1495425" cy="361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5</xdr:row>
      <xdr:rowOff>0</xdr:rowOff>
    </xdr:from>
    <xdr:to>
      <xdr:col>1</xdr:col>
      <xdr:colOff>371475</xdr:colOff>
      <xdr:row>6</xdr:row>
      <xdr:rowOff>190500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5F7BA425-4284-46E9-A337-7ABF218B2F9C}"/>
            </a:ext>
          </a:extLst>
        </xdr:cNvPr>
        <xdr:cNvCxnSpPr/>
      </xdr:nvCxnSpPr>
      <xdr:spPr>
        <a:xfrm flipV="1">
          <a:off x="276225" y="990600"/>
          <a:ext cx="857250" cy="3810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5</xdr:row>
      <xdr:rowOff>0</xdr:rowOff>
    </xdr:from>
    <xdr:to>
      <xdr:col>1</xdr:col>
      <xdr:colOff>361950</xdr:colOff>
      <xdr:row>9</xdr:row>
      <xdr:rowOff>190500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927CFF03-5A51-412D-8CB7-B7E7386B5245}"/>
            </a:ext>
          </a:extLst>
        </xdr:cNvPr>
        <xdr:cNvCxnSpPr/>
      </xdr:nvCxnSpPr>
      <xdr:spPr>
        <a:xfrm flipV="1">
          <a:off x="1123950" y="990600"/>
          <a:ext cx="0" cy="9810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</xdr:row>
      <xdr:rowOff>1</xdr:rowOff>
    </xdr:from>
    <xdr:to>
      <xdr:col>3</xdr:col>
      <xdr:colOff>342900</xdr:colOff>
      <xdr:row>10</xdr:row>
      <xdr:rowOff>190500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EEB01B34-6DB1-406E-8353-40A7FF776F90}"/>
            </a:ext>
          </a:extLst>
        </xdr:cNvPr>
        <xdr:cNvCxnSpPr/>
      </xdr:nvCxnSpPr>
      <xdr:spPr>
        <a:xfrm flipV="1">
          <a:off x="2609850" y="400051"/>
          <a:ext cx="19050" cy="17716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</xdr:row>
      <xdr:rowOff>19050</xdr:rowOff>
    </xdr:from>
    <xdr:to>
      <xdr:col>3</xdr:col>
      <xdr:colOff>304800</xdr:colOff>
      <xdr:row>6</xdr:row>
      <xdr:rowOff>190500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ADE0B87B-B6EA-4B3E-B758-E67B1F491F67}"/>
            </a:ext>
          </a:extLst>
        </xdr:cNvPr>
        <xdr:cNvCxnSpPr/>
      </xdr:nvCxnSpPr>
      <xdr:spPr>
        <a:xfrm flipV="1">
          <a:off x="1895475" y="419100"/>
          <a:ext cx="695325" cy="952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</xdr:row>
      <xdr:rowOff>0</xdr:rowOff>
    </xdr:from>
    <xdr:to>
      <xdr:col>6</xdr:col>
      <xdr:colOff>342900</xdr:colOff>
      <xdr:row>9</xdr:row>
      <xdr:rowOff>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1C06ABDB-D34B-43B2-BF24-8BE1269A5DF4}"/>
            </a:ext>
          </a:extLst>
        </xdr:cNvPr>
        <xdr:cNvCxnSpPr/>
      </xdr:nvCxnSpPr>
      <xdr:spPr>
        <a:xfrm flipV="1">
          <a:off x="3371850" y="1581150"/>
          <a:ext cx="1543050" cy="200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5</xdr:row>
      <xdr:rowOff>9527</xdr:rowOff>
    </xdr:from>
    <xdr:to>
      <xdr:col>4</xdr:col>
      <xdr:colOff>352425</xdr:colOff>
      <xdr:row>9</xdr:row>
      <xdr:rowOff>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A3A7854F-D4D1-4225-8489-D53662BE4182}"/>
            </a:ext>
          </a:extLst>
        </xdr:cNvPr>
        <xdr:cNvCxnSpPr/>
      </xdr:nvCxnSpPr>
      <xdr:spPr>
        <a:xfrm flipV="1">
          <a:off x="3400425" y="1000127"/>
          <a:ext cx="0" cy="7810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</xdr:row>
      <xdr:rowOff>9525</xdr:rowOff>
    </xdr:from>
    <xdr:to>
      <xdr:col>6</xdr:col>
      <xdr:colOff>428626</xdr:colOff>
      <xdr:row>7</xdr:row>
      <xdr:rowOff>9526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D61388AF-E515-4AC0-82B0-B5B06FF1AA32}"/>
            </a:ext>
          </a:extLst>
        </xdr:cNvPr>
        <xdr:cNvCxnSpPr/>
      </xdr:nvCxnSpPr>
      <xdr:spPr>
        <a:xfrm flipH="1" flipV="1">
          <a:off x="2914650" y="409575"/>
          <a:ext cx="2085976" cy="98107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</xdr:row>
      <xdr:rowOff>190502</xdr:rowOff>
    </xdr:from>
    <xdr:to>
      <xdr:col>6</xdr:col>
      <xdr:colOff>400050</xdr:colOff>
      <xdr:row>11</xdr:row>
      <xdr:rowOff>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C72B3B78-24D2-479F-93FD-5CC1FF520B15}"/>
            </a:ext>
          </a:extLst>
        </xdr:cNvPr>
        <xdr:cNvCxnSpPr/>
      </xdr:nvCxnSpPr>
      <xdr:spPr>
        <a:xfrm flipV="1">
          <a:off x="4962525" y="1571627"/>
          <a:ext cx="9525" cy="60959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8</xdr:row>
      <xdr:rowOff>1</xdr:rowOff>
    </xdr:from>
    <xdr:to>
      <xdr:col>2</xdr:col>
      <xdr:colOff>371475</xdr:colOff>
      <xdr:row>10</xdr:row>
      <xdr:rowOff>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6F92A41E-7786-451E-8E40-76FD2ACED2F9}"/>
            </a:ext>
          </a:extLst>
        </xdr:cNvPr>
        <xdr:cNvCxnSpPr/>
      </xdr:nvCxnSpPr>
      <xdr:spPr>
        <a:xfrm flipV="1">
          <a:off x="1209675" y="1581151"/>
          <a:ext cx="685800" cy="4000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190502</xdr:rowOff>
    </xdr:from>
    <xdr:to>
      <xdr:col>6</xdr:col>
      <xdr:colOff>66675</xdr:colOff>
      <xdr:row>11</xdr:row>
      <xdr:rowOff>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EA26C447-3E9B-496F-830F-42E17D746BE7}"/>
            </a:ext>
          </a:extLst>
        </xdr:cNvPr>
        <xdr:cNvCxnSpPr/>
      </xdr:nvCxnSpPr>
      <xdr:spPr>
        <a:xfrm flipH="1" flipV="1">
          <a:off x="3429000" y="1971677"/>
          <a:ext cx="1209675" cy="2095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8</xdr:row>
      <xdr:rowOff>9525</xdr:rowOff>
    </xdr:from>
    <xdr:to>
      <xdr:col>3</xdr:col>
      <xdr:colOff>257175</xdr:colOff>
      <xdr:row>10</xdr:row>
      <xdr:rowOff>190500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FA5DD108-0DBA-49C9-BF36-BF56809CF07D}"/>
            </a:ext>
          </a:extLst>
        </xdr:cNvPr>
        <xdr:cNvCxnSpPr/>
      </xdr:nvCxnSpPr>
      <xdr:spPr>
        <a:xfrm flipH="1" flipV="1">
          <a:off x="2057400" y="1590675"/>
          <a:ext cx="485775" cy="581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2</xdr:row>
      <xdr:rowOff>9525</xdr:rowOff>
    </xdr:from>
    <xdr:to>
      <xdr:col>3</xdr:col>
      <xdr:colOff>333375</xdr:colOff>
      <xdr:row>3</xdr:row>
      <xdr:rowOff>180975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FD52E296-DBC5-4143-BD99-C2697C1D1055}"/>
            </a:ext>
          </a:extLst>
        </xdr:cNvPr>
        <xdr:cNvCxnSpPr/>
      </xdr:nvCxnSpPr>
      <xdr:spPr>
        <a:xfrm flipV="1">
          <a:off x="1123950" y="409575"/>
          <a:ext cx="1495425" cy="361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5</xdr:row>
      <xdr:rowOff>0</xdr:rowOff>
    </xdr:from>
    <xdr:to>
      <xdr:col>1</xdr:col>
      <xdr:colOff>371475</xdr:colOff>
      <xdr:row>6</xdr:row>
      <xdr:rowOff>190500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873FDF16-7B3A-40F0-AC6D-F2A3093BCF4E}"/>
            </a:ext>
          </a:extLst>
        </xdr:cNvPr>
        <xdr:cNvCxnSpPr/>
      </xdr:nvCxnSpPr>
      <xdr:spPr>
        <a:xfrm flipV="1">
          <a:off x="276225" y="990600"/>
          <a:ext cx="857250" cy="3810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5</xdr:row>
      <xdr:rowOff>0</xdr:rowOff>
    </xdr:from>
    <xdr:to>
      <xdr:col>1</xdr:col>
      <xdr:colOff>361950</xdr:colOff>
      <xdr:row>9</xdr:row>
      <xdr:rowOff>190500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717757B1-D2D9-4AB4-9550-D4C862CB8382}"/>
            </a:ext>
          </a:extLst>
        </xdr:cNvPr>
        <xdr:cNvCxnSpPr/>
      </xdr:nvCxnSpPr>
      <xdr:spPr>
        <a:xfrm flipV="1">
          <a:off x="1123950" y="990600"/>
          <a:ext cx="0" cy="9810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</xdr:row>
      <xdr:rowOff>1</xdr:rowOff>
    </xdr:from>
    <xdr:to>
      <xdr:col>3</xdr:col>
      <xdr:colOff>342900</xdr:colOff>
      <xdr:row>10</xdr:row>
      <xdr:rowOff>190500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A87BC62B-1951-4A69-BA3C-2EA1C46D3A56}"/>
            </a:ext>
          </a:extLst>
        </xdr:cNvPr>
        <xdr:cNvCxnSpPr/>
      </xdr:nvCxnSpPr>
      <xdr:spPr>
        <a:xfrm flipV="1">
          <a:off x="2609850" y="400051"/>
          <a:ext cx="19050" cy="17716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</xdr:row>
      <xdr:rowOff>19050</xdr:rowOff>
    </xdr:from>
    <xdr:to>
      <xdr:col>3</xdr:col>
      <xdr:colOff>304800</xdr:colOff>
      <xdr:row>6</xdr:row>
      <xdr:rowOff>190500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D72E0322-FAEF-4CCB-A928-764D5DD807C8}"/>
            </a:ext>
          </a:extLst>
        </xdr:cNvPr>
        <xdr:cNvCxnSpPr/>
      </xdr:nvCxnSpPr>
      <xdr:spPr>
        <a:xfrm flipV="1">
          <a:off x="1895475" y="419100"/>
          <a:ext cx="695325" cy="952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</xdr:row>
      <xdr:rowOff>0</xdr:rowOff>
    </xdr:from>
    <xdr:to>
      <xdr:col>6</xdr:col>
      <xdr:colOff>342900</xdr:colOff>
      <xdr:row>9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EE2E1D1B-F964-4980-B09E-C29947F14038}"/>
            </a:ext>
          </a:extLst>
        </xdr:cNvPr>
        <xdr:cNvCxnSpPr/>
      </xdr:nvCxnSpPr>
      <xdr:spPr>
        <a:xfrm flipV="1">
          <a:off x="3371850" y="1581150"/>
          <a:ext cx="1543050" cy="200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5</xdr:row>
      <xdr:rowOff>9527</xdr:rowOff>
    </xdr:from>
    <xdr:to>
      <xdr:col>4</xdr:col>
      <xdr:colOff>352425</xdr:colOff>
      <xdr:row>9</xdr:row>
      <xdr:rowOff>0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595189D3-A687-481A-8A74-FE2360D63F43}"/>
            </a:ext>
          </a:extLst>
        </xdr:cNvPr>
        <xdr:cNvCxnSpPr/>
      </xdr:nvCxnSpPr>
      <xdr:spPr>
        <a:xfrm flipV="1">
          <a:off x="3400425" y="1000127"/>
          <a:ext cx="0" cy="7810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2</xdr:row>
      <xdr:rowOff>9527</xdr:rowOff>
    </xdr:from>
    <xdr:to>
      <xdr:col>4</xdr:col>
      <xdr:colOff>151086</xdr:colOff>
      <xdr:row>3</xdr:row>
      <xdr:rowOff>190500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8BE28CD2-579B-4274-B15D-B411570296F3}"/>
            </a:ext>
          </a:extLst>
        </xdr:cNvPr>
        <xdr:cNvCxnSpPr/>
      </xdr:nvCxnSpPr>
      <xdr:spPr>
        <a:xfrm flipH="1" flipV="1">
          <a:off x="2714625" y="403665"/>
          <a:ext cx="484461" cy="371473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</xdr:row>
      <xdr:rowOff>9525</xdr:rowOff>
    </xdr:from>
    <xdr:to>
      <xdr:col>6</xdr:col>
      <xdr:colOff>428626</xdr:colOff>
      <xdr:row>7</xdr:row>
      <xdr:rowOff>9526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606150E4-2B78-425A-881B-315A7CC86CA9}"/>
            </a:ext>
          </a:extLst>
        </xdr:cNvPr>
        <xdr:cNvCxnSpPr/>
      </xdr:nvCxnSpPr>
      <xdr:spPr>
        <a:xfrm flipH="1" flipV="1">
          <a:off x="2914650" y="409575"/>
          <a:ext cx="2085976" cy="98107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</xdr:row>
      <xdr:rowOff>190502</xdr:rowOff>
    </xdr:from>
    <xdr:to>
      <xdr:col>6</xdr:col>
      <xdr:colOff>400050</xdr:colOff>
      <xdr:row>11</xdr:row>
      <xdr:rowOff>0</xdr:rowOff>
    </xdr:to>
    <xdr:cxnSp macro="">
      <xdr:nvCxnSpPr>
        <xdr:cNvPr id="24" name="Gerader Verbinder 23">
          <a:extLst>
            <a:ext uri="{FF2B5EF4-FFF2-40B4-BE49-F238E27FC236}">
              <a16:creationId xmlns:a16="http://schemas.microsoft.com/office/drawing/2014/main" id="{7A9C7236-FAF5-482C-9446-EDD344DDCC61}"/>
            </a:ext>
          </a:extLst>
        </xdr:cNvPr>
        <xdr:cNvCxnSpPr/>
      </xdr:nvCxnSpPr>
      <xdr:spPr>
        <a:xfrm flipV="1">
          <a:off x="4962525" y="1571627"/>
          <a:ext cx="9525" cy="60959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8</xdr:row>
      <xdr:rowOff>1</xdr:rowOff>
    </xdr:from>
    <xdr:to>
      <xdr:col>2</xdr:col>
      <xdr:colOff>371475</xdr:colOff>
      <xdr:row>10</xdr:row>
      <xdr:rowOff>0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A90D02B5-D8CB-4888-88D6-D2448C4AAF3B}"/>
            </a:ext>
          </a:extLst>
        </xdr:cNvPr>
        <xdr:cNvCxnSpPr/>
      </xdr:nvCxnSpPr>
      <xdr:spPr>
        <a:xfrm flipV="1">
          <a:off x="1209675" y="1581151"/>
          <a:ext cx="685800" cy="4000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190502</xdr:rowOff>
    </xdr:from>
    <xdr:to>
      <xdr:col>6</xdr:col>
      <xdr:colOff>66675</xdr:colOff>
      <xdr:row>11</xdr:row>
      <xdr:rowOff>0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60B3019C-E5D2-4772-B9FD-535FECD141E9}"/>
            </a:ext>
          </a:extLst>
        </xdr:cNvPr>
        <xdr:cNvCxnSpPr/>
      </xdr:nvCxnSpPr>
      <xdr:spPr>
        <a:xfrm flipH="1" flipV="1">
          <a:off x="3429000" y="1971677"/>
          <a:ext cx="1209675" cy="2095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8</xdr:row>
      <xdr:rowOff>9525</xdr:rowOff>
    </xdr:from>
    <xdr:to>
      <xdr:col>3</xdr:col>
      <xdr:colOff>257175</xdr:colOff>
      <xdr:row>10</xdr:row>
      <xdr:rowOff>190500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660F0027-1B0A-4808-AAE3-7EE7B9824CF3}"/>
            </a:ext>
          </a:extLst>
        </xdr:cNvPr>
        <xdr:cNvCxnSpPr/>
      </xdr:nvCxnSpPr>
      <xdr:spPr>
        <a:xfrm flipH="1" flipV="1">
          <a:off x="2057400" y="1590675"/>
          <a:ext cx="485775" cy="581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3</xdr:col>
      <xdr:colOff>333375</xdr:colOff>
      <xdr:row>3</xdr:row>
      <xdr:rowOff>180975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6F33A869-00B0-49F6-AE0D-E18F5ADC531D}"/>
            </a:ext>
          </a:extLst>
        </xdr:cNvPr>
        <xdr:cNvCxnSpPr/>
      </xdr:nvCxnSpPr>
      <xdr:spPr>
        <a:xfrm flipV="1">
          <a:off x="1123950" y="409575"/>
          <a:ext cx="1495425" cy="361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5</xdr:row>
      <xdr:rowOff>0</xdr:rowOff>
    </xdr:from>
    <xdr:to>
      <xdr:col>1</xdr:col>
      <xdr:colOff>371475</xdr:colOff>
      <xdr:row>6</xdr:row>
      <xdr:rowOff>190500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AB510608-7DFA-41B6-BC46-1154C84CDEB3}"/>
            </a:ext>
          </a:extLst>
        </xdr:cNvPr>
        <xdr:cNvCxnSpPr/>
      </xdr:nvCxnSpPr>
      <xdr:spPr>
        <a:xfrm flipV="1">
          <a:off x="276225" y="990600"/>
          <a:ext cx="857250" cy="3810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5</xdr:row>
      <xdr:rowOff>0</xdr:rowOff>
    </xdr:from>
    <xdr:to>
      <xdr:col>1</xdr:col>
      <xdr:colOff>361950</xdr:colOff>
      <xdr:row>9</xdr:row>
      <xdr:rowOff>190500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E558D12-2395-428D-8281-5EA4685360FD}"/>
            </a:ext>
          </a:extLst>
        </xdr:cNvPr>
        <xdr:cNvCxnSpPr/>
      </xdr:nvCxnSpPr>
      <xdr:spPr>
        <a:xfrm flipV="1">
          <a:off x="1123950" y="990600"/>
          <a:ext cx="0" cy="9810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</xdr:row>
      <xdr:rowOff>1</xdr:rowOff>
    </xdr:from>
    <xdr:to>
      <xdr:col>3</xdr:col>
      <xdr:colOff>342900</xdr:colOff>
      <xdr:row>10</xdr:row>
      <xdr:rowOff>190500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D8FFDBAA-A3F6-4668-A264-D09C5A00D587}"/>
            </a:ext>
          </a:extLst>
        </xdr:cNvPr>
        <xdr:cNvCxnSpPr/>
      </xdr:nvCxnSpPr>
      <xdr:spPr>
        <a:xfrm flipV="1">
          <a:off x="2609850" y="400051"/>
          <a:ext cx="19050" cy="17716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</xdr:row>
      <xdr:rowOff>19050</xdr:rowOff>
    </xdr:from>
    <xdr:to>
      <xdr:col>3</xdr:col>
      <xdr:colOff>304800</xdr:colOff>
      <xdr:row>6</xdr:row>
      <xdr:rowOff>190500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34EF54A0-0FB7-4993-BCCC-A11986E41B57}"/>
            </a:ext>
          </a:extLst>
        </xdr:cNvPr>
        <xdr:cNvCxnSpPr/>
      </xdr:nvCxnSpPr>
      <xdr:spPr>
        <a:xfrm flipV="1">
          <a:off x="1895475" y="419100"/>
          <a:ext cx="695325" cy="952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</xdr:row>
      <xdr:rowOff>0</xdr:rowOff>
    </xdr:from>
    <xdr:to>
      <xdr:col>6</xdr:col>
      <xdr:colOff>342900</xdr:colOff>
      <xdr:row>9</xdr:row>
      <xdr:rowOff>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F515D150-7552-4029-BD23-ED009F17D273}"/>
            </a:ext>
          </a:extLst>
        </xdr:cNvPr>
        <xdr:cNvCxnSpPr/>
      </xdr:nvCxnSpPr>
      <xdr:spPr>
        <a:xfrm flipV="1">
          <a:off x="3371850" y="1581150"/>
          <a:ext cx="1543050" cy="200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5</xdr:row>
      <xdr:rowOff>9527</xdr:rowOff>
    </xdr:from>
    <xdr:to>
      <xdr:col>4</xdr:col>
      <xdr:colOff>352425</xdr:colOff>
      <xdr:row>9</xdr:row>
      <xdr:rowOff>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B422620F-B5EF-44CC-AD90-3D9832762096}"/>
            </a:ext>
          </a:extLst>
        </xdr:cNvPr>
        <xdr:cNvCxnSpPr/>
      </xdr:nvCxnSpPr>
      <xdr:spPr>
        <a:xfrm flipV="1">
          <a:off x="3400425" y="1000127"/>
          <a:ext cx="0" cy="7810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2</xdr:row>
      <xdr:rowOff>9527</xdr:rowOff>
    </xdr:from>
    <xdr:to>
      <xdr:col>4</xdr:col>
      <xdr:colOff>342900</xdr:colOff>
      <xdr:row>3</xdr:row>
      <xdr:rowOff>190500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95F07CC6-A5BA-4DB7-8F81-3D349F887599}"/>
            </a:ext>
          </a:extLst>
        </xdr:cNvPr>
        <xdr:cNvCxnSpPr/>
      </xdr:nvCxnSpPr>
      <xdr:spPr>
        <a:xfrm flipH="1" flipV="1">
          <a:off x="2714625" y="409577"/>
          <a:ext cx="676275" cy="371473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</xdr:row>
      <xdr:rowOff>9525</xdr:rowOff>
    </xdr:from>
    <xdr:to>
      <xdr:col>6</xdr:col>
      <xdr:colOff>428626</xdr:colOff>
      <xdr:row>7</xdr:row>
      <xdr:rowOff>9526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AAB7AB60-DD67-490C-A1ED-863F1291D0F9}"/>
            </a:ext>
          </a:extLst>
        </xdr:cNvPr>
        <xdr:cNvCxnSpPr/>
      </xdr:nvCxnSpPr>
      <xdr:spPr>
        <a:xfrm flipH="1" flipV="1">
          <a:off x="2914650" y="409575"/>
          <a:ext cx="2085976" cy="98107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</xdr:row>
      <xdr:rowOff>190502</xdr:rowOff>
    </xdr:from>
    <xdr:to>
      <xdr:col>6</xdr:col>
      <xdr:colOff>400050</xdr:colOff>
      <xdr:row>11</xdr:row>
      <xdr:rowOff>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F052A380-3BA6-40B0-86D5-C08E78C4F3A9}"/>
            </a:ext>
          </a:extLst>
        </xdr:cNvPr>
        <xdr:cNvCxnSpPr/>
      </xdr:nvCxnSpPr>
      <xdr:spPr>
        <a:xfrm flipV="1">
          <a:off x="4962525" y="1571627"/>
          <a:ext cx="9525" cy="60959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8</xdr:row>
      <xdr:rowOff>1</xdr:rowOff>
    </xdr:from>
    <xdr:to>
      <xdr:col>2</xdr:col>
      <xdr:colOff>371475</xdr:colOff>
      <xdr:row>10</xdr:row>
      <xdr:rowOff>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B34C15C3-23F8-4A2E-B4C0-256D35C29868}"/>
            </a:ext>
          </a:extLst>
        </xdr:cNvPr>
        <xdr:cNvCxnSpPr/>
      </xdr:nvCxnSpPr>
      <xdr:spPr>
        <a:xfrm flipV="1">
          <a:off x="1209675" y="1581151"/>
          <a:ext cx="685800" cy="4000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190502</xdr:rowOff>
    </xdr:from>
    <xdr:to>
      <xdr:col>6</xdr:col>
      <xdr:colOff>66675</xdr:colOff>
      <xdr:row>11</xdr:row>
      <xdr:rowOff>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4763B319-BDF8-40C8-B00E-C2ABBA6A4EFF}"/>
            </a:ext>
          </a:extLst>
        </xdr:cNvPr>
        <xdr:cNvCxnSpPr/>
      </xdr:nvCxnSpPr>
      <xdr:spPr>
        <a:xfrm flipH="1" flipV="1">
          <a:off x="3429000" y="1971677"/>
          <a:ext cx="1209675" cy="2095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8</xdr:row>
      <xdr:rowOff>9525</xdr:rowOff>
    </xdr:from>
    <xdr:to>
      <xdr:col>3</xdr:col>
      <xdr:colOff>257175</xdr:colOff>
      <xdr:row>10</xdr:row>
      <xdr:rowOff>190500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D731551D-F0B6-4622-87E8-F1D3031FEAD6}"/>
            </a:ext>
          </a:extLst>
        </xdr:cNvPr>
        <xdr:cNvCxnSpPr/>
      </xdr:nvCxnSpPr>
      <xdr:spPr>
        <a:xfrm flipH="1" flipV="1">
          <a:off x="2057400" y="1590675"/>
          <a:ext cx="485775" cy="581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2</xdr:row>
      <xdr:rowOff>9525</xdr:rowOff>
    </xdr:from>
    <xdr:to>
      <xdr:col>3</xdr:col>
      <xdr:colOff>333375</xdr:colOff>
      <xdr:row>3</xdr:row>
      <xdr:rowOff>180975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640035CC-C78F-4846-9C99-B14B167B8F71}"/>
            </a:ext>
          </a:extLst>
        </xdr:cNvPr>
        <xdr:cNvCxnSpPr/>
      </xdr:nvCxnSpPr>
      <xdr:spPr>
        <a:xfrm flipV="1">
          <a:off x="1123950" y="409575"/>
          <a:ext cx="1495425" cy="361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5</xdr:row>
      <xdr:rowOff>0</xdr:rowOff>
    </xdr:from>
    <xdr:to>
      <xdr:col>1</xdr:col>
      <xdr:colOff>371475</xdr:colOff>
      <xdr:row>6</xdr:row>
      <xdr:rowOff>190500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80BB5049-88B6-4D57-8AC4-1E28BFDA7F32}"/>
            </a:ext>
          </a:extLst>
        </xdr:cNvPr>
        <xdr:cNvCxnSpPr/>
      </xdr:nvCxnSpPr>
      <xdr:spPr>
        <a:xfrm flipV="1">
          <a:off x="276225" y="990600"/>
          <a:ext cx="857250" cy="3810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5</xdr:row>
      <xdr:rowOff>0</xdr:rowOff>
    </xdr:from>
    <xdr:to>
      <xdr:col>1</xdr:col>
      <xdr:colOff>361950</xdr:colOff>
      <xdr:row>9</xdr:row>
      <xdr:rowOff>190500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DD6C43AC-8952-4828-A290-11652018789B}"/>
            </a:ext>
          </a:extLst>
        </xdr:cNvPr>
        <xdr:cNvCxnSpPr/>
      </xdr:nvCxnSpPr>
      <xdr:spPr>
        <a:xfrm flipV="1">
          <a:off x="1123950" y="990600"/>
          <a:ext cx="0" cy="9810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</xdr:row>
      <xdr:rowOff>1</xdr:rowOff>
    </xdr:from>
    <xdr:to>
      <xdr:col>3</xdr:col>
      <xdr:colOff>342900</xdr:colOff>
      <xdr:row>10</xdr:row>
      <xdr:rowOff>190500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70079820-AB67-4C58-A188-39A4EEC87F1B}"/>
            </a:ext>
          </a:extLst>
        </xdr:cNvPr>
        <xdr:cNvCxnSpPr/>
      </xdr:nvCxnSpPr>
      <xdr:spPr>
        <a:xfrm flipV="1">
          <a:off x="2609850" y="400051"/>
          <a:ext cx="19050" cy="17716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</xdr:row>
      <xdr:rowOff>19050</xdr:rowOff>
    </xdr:from>
    <xdr:to>
      <xdr:col>3</xdr:col>
      <xdr:colOff>304800</xdr:colOff>
      <xdr:row>6</xdr:row>
      <xdr:rowOff>190500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B8E0C5D6-B083-4903-86D1-3715ECF11F96}"/>
            </a:ext>
          </a:extLst>
        </xdr:cNvPr>
        <xdr:cNvCxnSpPr/>
      </xdr:nvCxnSpPr>
      <xdr:spPr>
        <a:xfrm flipV="1">
          <a:off x="1895475" y="419100"/>
          <a:ext cx="695325" cy="952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</xdr:row>
      <xdr:rowOff>0</xdr:rowOff>
    </xdr:from>
    <xdr:to>
      <xdr:col>6</xdr:col>
      <xdr:colOff>342900</xdr:colOff>
      <xdr:row>9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CB9289F5-C70C-4FDD-B3CF-9977DC0D38BA}"/>
            </a:ext>
          </a:extLst>
        </xdr:cNvPr>
        <xdr:cNvCxnSpPr/>
      </xdr:nvCxnSpPr>
      <xdr:spPr>
        <a:xfrm flipV="1">
          <a:off x="3371850" y="1581150"/>
          <a:ext cx="1543050" cy="200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5</xdr:row>
      <xdr:rowOff>9527</xdr:rowOff>
    </xdr:from>
    <xdr:to>
      <xdr:col>4</xdr:col>
      <xdr:colOff>352425</xdr:colOff>
      <xdr:row>9</xdr:row>
      <xdr:rowOff>0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D90C8351-C9E8-413E-8AF7-86F9DB2D1837}"/>
            </a:ext>
          </a:extLst>
        </xdr:cNvPr>
        <xdr:cNvCxnSpPr/>
      </xdr:nvCxnSpPr>
      <xdr:spPr>
        <a:xfrm flipV="1">
          <a:off x="3400425" y="1000127"/>
          <a:ext cx="0" cy="7810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2</xdr:row>
      <xdr:rowOff>9527</xdr:rowOff>
    </xdr:from>
    <xdr:to>
      <xdr:col>4</xdr:col>
      <xdr:colOff>342900</xdr:colOff>
      <xdr:row>3</xdr:row>
      <xdr:rowOff>190500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BAB0E71E-57BC-4B9B-9AC8-BA1EC5A423A2}"/>
            </a:ext>
          </a:extLst>
        </xdr:cNvPr>
        <xdr:cNvCxnSpPr/>
      </xdr:nvCxnSpPr>
      <xdr:spPr>
        <a:xfrm flipH="1" flipV="1">
          <a:off x="2714625" y="409577"/>
          <a:ext cx="676275" cy="371473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</xdr:row>
      <xdr:rowOff>9525</xdr:rowOff>
    </xdr:from>
    <xdr:to>
      <xdr:col>6</xdr:col>
      <xdr:colOff>428626</xdr:colOff>
      <xdr:row>7</xdr:row>
      <xdr:rowOff>9526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BA7470F2-6B1E-4540-B195-6BB4C00C9878}"/>
            </a:ext>
          </a:extLst>
        </xdr:cNvPr>
        <xdr:cNvCxnSpPr/>
      </xdr:nvCxnSpPr>
      <xdr:spPr>
        <a:xfrm flipH="1" flipV="1">
          <a:off x="2914650" y="409575"/>
          <a:ext cx="2085976" cy="98107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</xdr:row>
      <xdr:rowOff>190502</xdr:rowOff>
    </xdr:from>
    <xdr:to>
      <xdr:col>6</xdr:col>
      <xdr:colOff>400050</xdr:colOff>
      <xdr:row>11</xdr:row>
      <xdr:rowOff>0</xdr:rowOff>
    </xdr:to>
    <xdr:cxnSp macro="">
      <xdr:nvCxnSpPr>
        <xdr:cNvPr id="24" name="Gerader Verbinder 23">
          <a:extLst>
            <a:ext uri="{FF2B5EF4-FFF2-40B4-BE49-F238E27FC236}">
              <a16:creationId xmlns:a16="http://schemas.microsoft.com/office/drawing/2014/main" id="{9D9A3D55-90D5-44ED-BEA1-52F9D7CF5675}"/>
            </a:ext>
          </a:extLst>
        </xdr:cNvPr>
        <xdr:cNvCxnSpPr/>
      </xdr:nvCxnSpPr>
      <xdr:spPr>
        <a:xfrm flipV="1">
          <a:off x="4962525" y="1571627"/>
          <a:ext cx="9525" cy="60959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8</xdr:row>
      <xdr:rowOff>1</xdr:rowOff>
    </xdr:from>
    <xdr:to>
      <xdr:col>2</xdr:col>
      <xdr:colOff>371475</xdr:colOff>
      <xdr:row>10</xdr:row>
      <xdr:rowOff>0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69AEB5E6-01E8-410C-A93E-275D640E9DCB}"/>
            </a:ext>
          </a:extLst>
        </xdr:cNvPr>
        <xdr:cNvCxnSpPr/>
      </xdr:nvCxnSpPr>
      <xdr:spPr>
        <a:xfrm flipV="1">
          <a:off x="1209675" y="1581151"/>
          <a:ext cx="685800" cy="4000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190502</xdr:rowOff>
    </xdr:from>
    <xdr:to>
      <xdr:col>6</xdr:col>
      <xdr:colOff>66675</xdr:colOff>
      <xdr:row>11</xdr:row>
      <xdr:rowOff>0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A95DCB4C-0319-4A0C-85AE-9117F31F2C65}"/>
            </a:ext>
          </a:extLst>
        </xdr:cNvPr>
        <xdr:cNvCxnSpPr/>
      </xdr:nvCxnSpPr>
      <xdr:spPr>
        <a:xfrm flipH="1" flipV="1">
          <a:off x="3429000" y="1971677"/>
          <a:ext cx="1209675" cy="2095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8</xdr:row>
      <xdr:rowOff>9525</xdr:rowOff>
    </xdr:from>
    <xdr:to>
      <xdr:col>3</xdr:col>
      <xdr:colOff>257175</xdr:colOff>
      <xdr:row>10</xdr:row>
      <xdr:rowOff>190500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12FB5E55-95FA-4C27-9BC8-918A9A7C3462}"/>
            </a:ext>
          </a:extLst>
        </xdr:cNvPr>
        <xdr:cNvCxnSpPr/>
      </xdr:nvCxnSpPr>
      <xdr:spPr>
        <a:xfrm flipH="1" flipV="1">
          <a:off x="2057400" y="1590675"/>
          <a:ext cx="485775" cy="581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3</xdr:col>
      <xdr:colOff>333375</xdr:colOff>
      <xdr:row>3</xdr:row>
      <xdr:rowOff>180975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AA6C335-8A2B-47D3-83CB-16B99A2B8EC7}"/>
            </a:ext>
          </a:extLst>
        </xdr:cNvPr>
        <xdr:cNvCxnSpPr/>
      </xdr:nvCxnSpPr>
      <xdr:spPr>
        <a:xfrm flipV="1">
          <a:off x="1123950" y="409575"/>
          <a:ext cx="1495425" cy="361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5</xdr:row>
      <xdr:rowOff>0</xdr:rowOff>
    </xdr:from>
    <xdr:to>
      <xdr:col>1</xdr:col>
      <xdr:colOff>371475</xdr:colOff>
      <xdr:row>6</xdr:row>
      <xdr:rowOff>190500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D5274782-DA35-4BB4-AF3A-5BAA076CBBD6}"/>
            </a:ext>
          </a:extLst>
        </xdr:cNvPr>
        <xdr:cNvCxnSpPr/>
      </xdr:nvCxnSpPr>
      <xdr:spPr>
        <a:xfrm flipV="1">
          <a:off x="276225" y="990600"/>
          <a:ext cx="857250" cy="3810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5</xdr:row>
      <xdr:rowOff>0</xdr:rowOff>
    </xdr:from>
    <xdr:to>
      <xdr:col>1</xdr:col>
      <xdr:colOff>361950</xdr:colOff>
      <xdr:row>9</xdr:row>
      <xdr:rowOff>190500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79B38FCB-4EC7-487D-91CA-1C3A0460B485}"/>
            </a:ext>
          </a:extLst>
        </xdr:cNvPr>
        <xdr:cNvCxnSpPr/>
      </xdr:nvCxnSpPr>
      <xdr:spPr>
        <a:xfrm flipV="1">
          <a:off x="1123950" y="990600"/>
          <a:ext cx="0" cy="9810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</xdr:row>
      <xdr:rowOff>1</xdr:rowOff>
    </xdr:from>
    <xdr:to>
      <xdr:col>3</xdr:col>
      <xdr:colOff>342900</xdr:colOff>
      <xdr:row>10</xdr:row>
      <xdr:rowOff>190500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20B7CB4F-F568-496E-9795-B6283996233B}"/>
            </a:ext>
          </a:extLst>
        </xdr:cNvPr>
        <xdr:cNvCxnSpPr/>
      </xdr:nvCxnSpPr>
      <xdr:spPr>
        <a:xfrm flipV="1">
          <a:off x="2609850" y="400051"/>
          <a:ext cx="19050" cy="17716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</xdr:row>
      <xdr:rowOff>19050</xdr:rowOff>
    </xdr:from>
    <xdr:to>
      <xdr:col>3</xdr:col>
      <xdr:colOff>304800</xdr:colOff>
      <xdr:row>6</xdr:row>
      <xdr:rowOff>190500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4085A75E-C216-4938-9225-EA3CCDBFBC03}"/>
            </a:ext>
          </a:extLst>
        </xdr:cNvPr>
        <xdr:cNvCxnSpPr/>
      </xdr:nvCxnSpPr>
      <xdr:spPr>
        <a:xfrm flipV="1">
          <a:off x="1895475" y="419100"/>
          <a:ext cx="695325" cy="952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</xdr:row>
      <xdr:rowOff>0</xdr:rowOff>
    </xdr:from>
    <xdr:to>
      <xdr:col>6</xdr:col>
      <xdr:colOff>342900</xdr:colOff>
      <xdr:row>9</xdr:row>
      <xdr:rowOff>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76DFE95-2461-481C-B14D-5A9196C909B3}"/>
            </a:ext>
          </a:extLst>
        </xdr:cNvPr>
        <xdr:cNvCxnSpPr/>
      </xdr:nvCxnSpPr>
      <xdr:spPr>
        <a:xfrm flipV="1">
          <a:off x="3371850" y="1581150"/>
          <a:ext cx="1543050" cy="200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5</xdr:row>
      <xdr:rowOff>9527</xdr:rowOff>
    </xdr:from>
    <xdr:to>
      <xdr:col>4</xdr:col>
      <xdr:colOff>352425</xdr:colOff>
      <xdr:row>9</xdr:row>
      <xdr:rowOff>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9B8C5624-76B5-4732-9232-5B1CE42EB437}"/>
            </a:ext>
          </a:extLst>
        </xdr:cNvPr>
        <xdr:cNvCxnSpPr/>
      </xdr:nvCxnSpPr>
      <xdr:spPr>
        <a:xfrm flipV="1">
          <a:off x="3400425" y="1000127"/>
          <a:ext cx="0" cy="7810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2</xdr:row>
      <xdr:rowOff>9527</xdr:rowOff>
    </xdr:from>
    <xdr:to>
      <xdr:col>4</xdr:col>
      <xdr:colOff>342900</xdr:colOff>
      <xdr:row>3</xdr:row>
      <xdr:rowOff>190500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C79D6ACC-58E1-421F-89BA-28658835438D}"/>
            </a:ext>
          </a:extLst>
        </xdr:cNvPr>
        <xdr:cNvCxnSpPr/>
      </xdr:nvCxnSpPr>
      <xdr:spPr>
        <a:xfrm flipH="1" flipV="1">
          <a:off x="2714625" y="409577"/>
          <a:ext cx="676275" cy="371473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</xdr:row>
      <xdr:rowOff>9525</xdr:rowOff>
    </xdr:from>
    <xdr:to>
      <xdr:col>6</xdr:col>
      <xdr:colOff>428626</xdr:colOff>
      <xdr:row>7</xdr:row>
      <xdr:rowOff>9526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11637BE4-CF5D-48E0-BD33-61DC85F55FE7}"/>
            </a:ext>
          </a:extLst>
        </xdr:cNvPr>
        <xdr:cNvCxnSpPr/>
      </xdr:nvCxnSpPr>
      <xdr:spPr>
        <a:xfrm flipH="1" flipV="1">
          <a:off x="2914650" y="409575"/>
          <a:ext cx="2085976" cy="98107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</xdr:row>
      <xdr:rowOff>190502</xdr:rowOff>
    </xdr:from>
    <xdr:to>
      <xdr:col>6</xdr:col>
      <xdr:colOff>400050</xdr:colOff>
      <xdr:row>11</xdr:row>
      <xdr:rowOff>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AFA4F6A9-4480-434A-8508-4656A7182003}"/>
            </a:ext>
          </a:extLst>
        </xdr:cNvPr>
        <xdr:cNvCxnSpPr/>
      </xdr:nvCxnSpPr>
      <xdr:spPr>
        <a:xfrm flipV="1">
          <a:off x="4962525" y="1571627"/>
          <a:ext cx="9525" cy="60959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8</xdr:row>
      <xdr:rowOff>1</xdr:rowOff>
    </xdr:from>
    <xdr:to>
      <xdr:col>2</xdr:col>
      <xdr:colOff>371475</xdr:colOff>
      <xdr:row>10</xdr:row>
      <xdr:rowOff>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817538E7-1CB1-4A48-A960-BF0C652477D9}"/>
            </a:ext>
          </a:extLst>
        </xdr:cNvPr>
        <xdr:cNvCxnSpPr/>
      </xdr:nvCxnSpPr>
      <xdr:spPr>
        <a:xfrm flipV="1">
          <a:off x="1209675" y="1581151"/>
          <a:ext cx="685800" cy="4000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190502</xdr:rowOff>
    </xdr:from>
    <xdr:to>
      <xdr:col>6</xdr:col>
      <xdr:colOff>66675</xdr:colOff>
      <xdr:row>11</xdr:row>
      <xdr:rowOff>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C8A36768-14CD-45E4-8482-26898F1014F2}"/>
            </a:ext>
          </a:extLst>
        </xdr:cNvPr>
        <xdr:cNvCxnSpPr/>
      </xdr:nvCxnSpPr>
      <xdr:spPr>
        <a:xfrm flipH="1" flipV="1">
          <a:off x="3429000" y="1971677"/>
          <a:ext cx="1209675" cy="2095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8</xdr:row>
      <xdr:rowOff>9525</xdr:rowOff>
    </xdr:from>
    <xdr:to>
      <xdr:col>3</xdr:col>
      <xdr:colOff>257175</xdr:colOff>
      <xdr:row>10</xdr:row>
      <xdr:rowOff>190500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62A9BE15-913F-4276-9BE3-05E1F37DD351}"/>
            </a:ext>
          </a:extLst>
        </xdr:cNvPr>
        <xdr:cNvCxnSpPr/>
      </xdr:nvCxnSpPr>
      <xdr:spPr>
        <a:xfrm flipH="1" flipV="1">
          <a:off x="2057400" y="1590675"/>
          <a:ext cx="485775" cy="581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3</xdr:col>
      <xdr:colOff>333375</xdr:colOff>
      <xdr:row>3</xdr:row>
      <xdr:rowOff>180975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3461C52E-6421-4488-A781-8F40286BC4B2}"/>
            </a:ext>
          </a:extLst>
        </xdr:cNvPr>
        <xdr:cNvCxnSpPr/>
      </xdr:nvCxnSpPr>
      <xdr:spPr>
        <a:xfrm flipV="1">
          <a:off x="1123950" y="409575"/>
          <a:ext cx="1495425" cy="361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5</xdr:row>
      <xdr:rowOff>0</xdr:rowOff>
    </xdr:from>
    <xdr:to>
      <xdr:col>1</xdr:col>
      <xdr:colOff>371475</xdr:colOff>
      <xdr:row>6</xdr:row>
      <xdr:rowOff>190500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2D4687B9-C4DF-4ED0-B0CB-E9DB501AA55B}"/>
            </a:ext>
          </a:extLst>
        </xdr:cNvPr>
        <xdr:cNvCxnSpPr/>
      </xdr:nvCxnSpPr>
      <xdr:spPr>
        <a:xfrm flipV="1">
          <a:off x="276225" y="990600"/>
          <a:ext cx="857250" cy="3810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5</xdr:row>
      <xdr:rowOff>0</xdr:rowOff>
    </xdr:from>
    <xdr:to>
      <xdr:col>1</xdr:col>
      <xdr:colOff>361950</xdr:colOff>
      <xdr:row>9</xdr:row>
      <xdr:rowOff>190500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1230521F-E380-40A9-8323-F204436F3360}"/>
            </a:ext>
          </a:extLst>
        </xdr:cNvPr>
        <xdr:cNvCxnSpPr/>
      </xdr:nvCxnSpPr>
      <xdr:spPr>
        <a:xfrm flipV="1">
          <a:off x="1123950" y="990600"/>
          <a:ext cx="0" cy="9810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</xdr:row>
      <xdr:rowOff>1</xdr:rowOff>
    </xdr:from>
    <xdr:to>
      <xdr:col>3</xdr:col>
      <xdr:colOff>342900</xdr:colOff>
      <xdr:row>10</xdr:row>
      <xdr:rowOff>190500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76E1AB0D-AE60-4715-9F94-1E23FBFED273}"/>
            </a:ext>
          </a:extLst>
        </xdr:cNvPr>
        <xdr:cNvCxnSpPr/>
      </xdr:nvCxnSpPr>
      <xdr:spPr>
        <a:xfrm flipV="1">
          <a:off x="2609850" y="400051"/>
          <a:ext cx="19050" cy="17716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</xdr:row>
      <xdr:rowOff>19050</xdr:rowOff>
    </xdr:from>
    <xdr:to>
      <xdr:col>3</xdr:col>
      <xdr:colOff>304800</xdr:colOff>
      <xdr:row>6</xdr:row>
      <xdr:rowOff>190500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8C3EA425-80F6-43C5-80C6-8491C5D30228}"/>
            </a:ext>
          </a:extLst>
        </xdr:cNvPr>
        <xdr:cNvCxnSpPr/>
      </xdr:nvCxnSpPr>
      <xdr:spPr>
        <a:xfrm flipV="1">
          <a:off x="1895475" y="419100"/>
          <a:ext cx="695325" cy="952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</xdr:row>
      <xdr:rowOff>0</xdr:rowOff>
    </xdr:from>
    <xdr:to>
      <xdr:col>6</xdr:col>
      <xdr:colOff>342900</xdr:colOff>
      <xdr:row>9</xdr:row>
      <xdr:rowOff>0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8E1659B-885B-49ED-A738-94708CCE65F8}"/>
            </a:ext>
          </a:extLst>
        </xdr:cNvPr>
        <xdr:cNvCxnSpPr/>
      </xdr:nvCxnSpPr>
      <xdr:spPr>
        <a:xfrm flipV="1">
          <a:off x="3371850" y="1581150"/>
          <a:ext cx="1543050" cy="200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5</xdr:row>
      <xdr:rowOff>9527</xdr:rowOff>
    </xdr:from>
    <xdr:to>
      <xdr:col>4</xdr:col>
      <xdr:colOff>352425</xdr:colOff>
      <xdr:row>9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B9219002-A840-4661-89B9-D0EAF57C7E0E}"/>
            </a:ext>
          </a:extLst>
        </xdr:cNvPr>
        <xdr:cNvCxnSpPr/>
      </xdr:nvCxnSpPr>
      <xdr:spPr>
        <a:xfrm flipV="1">
          <a:off x="3400425" y="1000127"/>
          <a:ext cx="0" cy="7810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2</xdr:row>
      <xdr:rowOff>9527</xdr:rowOff>
    </xdr:from>
    <xdr:to>
      <xdr:col>4</xdr:col>
      <xdr:colOff>342900</xdr:colOff>
      <xdr:row>3</xdr:row>
      <xdr:rowOff>190500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C1AB1652-696C-46F1-86D3-657B256A587D}"/>
            </a:ext>
          </a:extLst>
        </xdr:cNvPr>
        <xdr:cNvCxnSpPr/>
      </xdr:nvCxnSpPr>
      <xdr:spPr>
        <a:xfrm flipH="1" flipV="1">
          <a:off x="2714625" y="409577"/>
          <a:ext cx="676275" cy="371473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</xdr:row>
      <xdr:rowOff>9525</xdr:rowOff>
    </xdr:from>
    <xdr:to>
      <xdr:col>6</xdr:col>
      <xdr:colOff>428626</xdr:colOff>
      <xdr:row>7</xdr:row>
      <xdr:rowOff>9526</xdr:rowOff>
    </xdr:to>
    <xdr:cxnSp macro="">
      <xdr:nvCxnSpPr>
        <xdr:cNvPr id="24" name="Gerader Verbinder 23">
          <a:extLst>
            <a:ext uri="{FF2B5EF4-FFF2-40B4-BE49-F238E27FC236}">
              <a16:creationId xmlns:a16="http://schemas.microsoft.com/office/drawing/2014/main" id="{9782B31C-1712-4023-BBC8-7B109730429C}"/>
            </a:ext>
          </a:extLst>
        </xdr:cNvPr>
        <xdr:cNvCxnSpPr/>
      </xdr:nvCxnSpPr>
      <xdr:spPr>
        <a:xfrm flipH="1" flipV="1">
          <a:off x="2914650" y="409575"/>
          <a:ext cx="2085976" cy="98107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</xdr:row>
      <xdr:rowOff>190502</xdr:rowOff>
    </xdr:from>
    <xdr:to>
      <xdr:col>6</xdr:col>
      <xdr:colOff>400050</xdr:colOff>
      <xdr:row>11</xdr:row>
      <xdr:rowOff>0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25371D56-BE5F-4A63-8CCC-E0E01B7DE110}"/>
            </a:ext>
          </a:extLst>
        </xdr:cNvPr>
        <xdr:cNvCxnSpPr/>
      </xdr:nvCxnSpPr>
      <xdr:spPr>
        <a:xfrm flipV="1">
          <a:off x="4962525" y="1571627"/>
          <a:ext cx="9525" cy="60959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8</xdr:row>
      <xdr:rowOff>1</xdr:rowOff>
    </xdr:from>
    <xdr:to>
      <xdr:col>2</xdr:col>
      <xdr:colOff>371475</xdr:colOff>
      <xdr:row>10</xdr:row>
      <xdr:rowOff>0</xdr:rowOff>
    </xdr:to>
    <xdr:cxnSp macro="">
      <xdr:nvCxnSpPr>
        <xdr:cNvPr id="29" name="Gerader Verbinder 28">
          <a:extLst>
            <a:ext uri="{FF2B5EF4-FFF2-40B4-BE49-F238E27FC236}">
              <a16:creationId xmlns:a16="http://schemas.microsoft.com/office/drawing/2014/main" id="{23AF9BBF-9B74-4CE3-BE19-A58635BFD7A1}"/>
            </a:ext>
          </a:extLst>
        </xdr:cNvPr>
        <xdr:cNvCxnSpPr/>
      </xdr:nvCxnSpPr>
      <xdr:spPr>
        <a:xfrm flipV="1">
          <a:off x="1209675" y="1581151"/>
          <a:ext cx="685800" cy="4000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190502</xdr:rowOff>
    </xdr:from>
    <xdr:to>
      <xdr:col>6</xdr:col>
      <xdr:colOff>66675</xdr:colOff>
      <xdr:row>11</xdr:row>
      <xdr:rowOff>0</xdr:rowOff>
    </xdr:to>
    <xdr:cxnSp macro="">
      <xdr:nvCxnSpPr>
        <xdr:cNvPr id="34" name="Gerader Verbinder 33">
          <a:extLst>
            <a:ext uri="{FF2B5EF4-FFF2-40B4-BE49-F238E27FC236}">
              <a16:creationId xmlns:a16="http://schemas.microsoft.com/office/drawing/2014/main" id="{A25DC85C-24C8-4CC5-8D66-2A508D5AA3AD}"/>
            </a:ext>
          </a:extLst>
        </xdr:cNvPr>
        <xdr:cNvCxnSpPr/>
      </xdr:nvCxnSpPr>
      <xdr:spPr>
        <a:xfrm flipH="1" flipV="1">
          <a:off x="3429000" y="1971677"/>
          <a:ext cx="1209675" cy="2095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8</xdr:row>
      <xdr:rowOff>9525</xdr:rowOff>
    </xdr:from>
    <xdr:to>
      <xdr:col>3</xdr:col>
      <xdr:colOff>257175</xdr:colOff>
      <xdr:row>10</xdr:row>
      <xdr:rowOff>190500</xdr:rowOff>
    </xdr:to>
    <xdr:cxnSp macro="">
      <xdr:nvCxnSpPr>
        <xdr:cNvPr id="36" name="Gerader Verbinder 35">
          <a:extLst>
            <a:ext uri="{FF2B5EF4-FFF2-40B4-BE49-F238E27FC236}">
              <a16:creationId xmlns:a16="http://schemas.microsoft.com/office/drawing/2014/main" id="{7C203D43-F37A-4058-AC93-6F421667B7CD}"/>
            </a:ext>
          </a:extLst>
        </xdr:cNvPr>
        <xdr:cNvCxnSpPr/>
      </xdr:nvCxnSpPr>
      <xdr:spPr>
        <a:xfrm flipH="1" flipV="1">
          <a:off x="2057400" y="1590675"/>
          <a:ext cx="485775" cy="581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2</xdr:row>
      <xdr:rowOff>9525</xdr:rowOff>
    </xdr:from>
    <xdr:to>
      <xdr:col>3</xdr:col>
      <xdr:colOff>333375</xdr:colOff>
      <xdr:row>3</xdr:row>
      <xdr:rowOff>180975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D96FD5D7-A41B-489C-892E-0691CAD5E3FC}"/>
            </a:ext>
          </a:extLst>
        </xdr:cNvPr>
        <xdr:cNvCxnSpPr/>
      </xdr:nvCxnSpPr>
      <xdr:spPr>
        <a:xfrm flipV="1">
          <a:off x="1123950" y="409575"/>
          <a:ext cx="1495425" cy="361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5</xdr:row>
      <xdr:rowOff>0</xdr:rowOff>
    </xdr:from>
    <xdr:to>
      <xdr:col>1</xdr:col>
      <xdr:colOff>371475</xdr:colOff>
      <xdr:row>6</xdr:row>
      <xdr:rowOff>190500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D5C0655F-E3D7-4167-AA9E-EB7891AEE012}"/>
            </a:ext>
          </a:extLst>
        </xdr:cNvPr>
        <xdr:cNvCxnSpPr/>
      </xdr:nvCxnSpPr>
      <xdr:spPr>
        <a:xfrm flipV="1">
          <a:off x="276225" y="990600"/>
          <a:ext cx="857250" cy="3810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5</xdr:row>
      <xdr:rowOff>0</xdr:rowOff>
    </xdr:from>
    <xdr:to>
      <xdr:col>1</xdr:col>
      <xdr:colOff>361950</xdr:colOff>
      <xdr:row>9</xdr:row>
      <xdr:rowOff>190500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B7482A93-EE16-48A2-814C-1FAD73932B2B}"/>
            </a:ext>
          </a:extLst>
        </xdr:cNvPr>
        <xdr:cNvCxnSpPr/>
      </xdr:nvCxnSpPr>
      <xdr:spPr>
        <a:xfrm flipV="1">
          <a:off x="1123950" y="990600"/>
          <a:ext cx="0" cy="9810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</xdr:row>
      <xdr:rowOff>1</xdr:rowOff>
    </xdr:from>
    <xdr:to>
      <xdr:col>3</xdr:col>
      <xdr:colOff>342900</xdr:colOff>
      <xdr:row>10</xdr:row>
      <xdr:rowOff>190500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687BBCEF-0E25-470B-955A-20CE6DBD3753}"/>
            </a:ext>
          </a:extLst>
        </xdr:cNvPr>
        <xdr:cNvCxnSpPr/>
      </xdr:nvCxnSpPr>
      <xdr:spPr>
        <a:xfrm flipV="1">
          <a:off x="2609850" y="400051"/>
          <a:ext cx="19050" cy="17716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</xdr:row>
      <xdr:rowOff>19050</xdr:rowOff>
    </xdr:from>
    <xdr:to>
      <xdr:col>3</xdr:col>
      <xdr:colOff>304800</xdr:colOff>
      <xdr:row>6</xdr:row>
      <xdr:rowOff>190500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58CC145D-08B8-47FA-89A7-64912E7B4473}"/>
            </a:ext>
          </a:extLst>
        </xdr:cNvPr>
        <xdr:cNvCxnSpPr/>
      </xdr:nvCxnSpPr>
      <xdr:spPr>
        <a:xfrm flipV="1">
          <a:off x="1895475" y="419100"/>
          <a:ext cx="695325" cy="952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</xdr:row>
      <xdr:rowOff>0</xdr:rowOff>
    </xdr:from>
    <xdr:to>
      <xdr:col>6</xdr:col>
      <xdr:colOff>342900</xdr:colOff>
      <xdr:row>9</xdr:row>
      <xdr:rowOff>0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1DD46D33-067F-49BC-90E5-38FA7FF05603}"/>
            </a:ext>
          </a:extLst>
        </xdr:cNvPr>
        <xdr:cNvCxnSpPr/>
      </xdr:nvCxnSpPr>
      <xdr:spPr>
        <a:xfrm flipV="1">
          <a:off x="3371850" y="1581150"/>
          <a:ext cx="1543050" cy="200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5</xdr:row>
      <xdr:rowOff>9527</xdr:rowOff>
    </xdr:from>
    <xdr:to>
      <xdr:col>4</xdr:col>
      <xdr:colOff>352425</xdr:colOff>
      <xdr:row>9</xdr:row>
      <xdr:rowOff>0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D371CE69-DE50-4D16-BB0D-0550D6F93463}"/>
            </a:ext>
          </a:extLst>
        </xdr:cNvPr>
        <xdr:cNvCxnSpPr/>
      </xdr:nvCxnSpPr>
      <xdr:spPr>
        <a:xfrm flipV="1">
          <a:off x="3400425" y="1000127"/>
          <a:ext cx="0" cy="7810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2</xdr:row>
      <xdr:rowOff>9527</xdr:rowOff>
    </xdr:from>
    <xdr:to>
      <xdr:col>4</xdr:col>
      <xdr:colOff>342900</xdr:colOff>
      <xdr:row>3</xdr:row>
      <xdr:rowOff>190500</xdr:rowOff>
    </xdr:to>
    <xdr:cxnSp macro="">
      <xdr:nvCxnSpPr>
        <xdr:cNvPr id="28" name="Gerader Verbinder 27">
          <a:extLst>
            <a:ext uri="{FF2B5EF4-FFF2-40B4-BE49-F238E27FC236}">
              <a16:creationId xmlns:a16="http://schemas.microsoft.com/office/drawing/2014/main" id="{970ADB0F-1C01-41D3-81C4-35761D680455}"/>
            </a:ext>
          </a:extLst>
        </xdr:cNvPr>
        <xdr:cNvCxnSpPr/>
      </xdr:nvCxnSpPr>
      <xdr:spPr>
        <a:xfrm flipH="1" flipV="1">
          <a:off x="2714625" y="409577"/>
          <a:ext cx="676275" cy="371473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</xdr:row>
      <xdr:rowOff>9525</xdr:rowOff>
    </xdr:from>
    <xdr:to>
      <xdr:col>6</xdr:col>
      <xdr:colOff>428626</xdr:colOff>
      <xdr:row>7</xdr:row>
      <xdr:rowOff>9526</xdr:rowOff>
    </xdr:to>
    <xdr:cxnSp macro="">
      <xdr:nvCxnSpPr>
        <xdr:cNvPr id="30" name="Gerader Verbinder 29">
          <a:extLst>
            <a:ext uri="{FF2B5EF4-FFF2-40B4-BE49-F238E27FC236}">
              <a16:creationId xmlns:a16="http://schemas.microsoft.com/office/drawing/2014/main" id="{351719C4-0C63-462D-89BF-98D5FA9A62D3}"/>
            </a:ext>
          </a:extLst>
        </xdr:cNvPr>
        <xdr:cNvCxnSpPr/>
      </xdr:nvCxnSpPr>
      <xdr:spPr>
        <a:xfrm flipH="1" flipV="1">
          <a:off x="2914650" y="409575"/>
          <a:ext cx="2085976" cy="98107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</xdr:row>
      <xdr:rowOff>190502</xdr:rowOff>
    </xdr:from>
    <xdr:to>
      <xdr:col>6</xdr:col>
      <xdr:colOff>400050</xdr:colOff>
      <xdr:row>11</xdr:row>
      <xdr:rowOff>0</xdr:rowOff>
    </xdr:to>
    <xdr:cxnSp macro="">
      <xdr:nvCxnSpPr>
        <xdr:cNvPr id="31" name="Gerader Verbinder 30">
          <a:extLst>
            <a:ext uri="{FF2B5EF4-FFF2-40B4-BE49-F238E27FC236}">
              <a16:creationId xmlns:a16="http://schemas.microsoft.com/office/drawing/2014/main" id="{7C431D63-1625-4F98-A8D2-8B50A5CCE94D}"/>
            </a:ext>
          </a:extLst>
        </xdr:cNvPr>
        <xdr:cNvCxnSpPr/>
      </xdr:nvCxnSpPr>
      <xdr:spPr>
        <a:xfrm flipV="1">
          <a:off x="4962525" y="1571627"/>
          <a:ext cx="9525" cy="60959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8</xdr:row>
      <xdr:rowOff>1</xdr:rowOff>
    </xdr:from>
    <xdr:to>
      <xdr:col>2</xdr:col>
      <xdr:colOff>371475</xdr:colOff>
      <xdr:row>10</xdr:row>
      <xdr:rowOff>0</xdr:rowOff>
    </xdr:to>
    <xdr:cxnSp macro="">
      <xdr:nvCxnSpPr>
        <xdr:cNvPr id="32" name="Gerader Verbinder 31">
          <a:extLst>
            <a:ext uri="{FF2B5EF4-FFF2-40B4-BE49-F238E27FC236}">
              <a16:creationId xmlns:a16="http://schemas.microsoft.com/office/drawing/2014/main" id="{C4B06109-8EC5-43BF-9B1C-482A4C79B6FB}"/>
            </a:ext>
          </a:extLst>
        </xdr:cNvPr>
        <xdr:cNvCxnSpPr/>
      </xdr:nvCxnSpPr>
      <xdr:spPr>
        <a:xfrm flipV="1">
          <a:off x="1209675" y="1581151"/>
          <a:ext cx="685800" cy="400049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190502</xdr:rowOff>
    </xdr:from>
    <xdr:to>
      <xdr:col>6</xdr:col>
      <xdr:colOff>66675</xdr:colOff>
      <xdr:row>11</xdr:row>
      <xdr:rowOff>0</xdr:rowOff>
    </xdr:to>
    <xdr:cxnSp macro="">
      <xdr:nvCxnSpPr>
        <xdr:cNvPr id="33" name="Gerader Verbinder 32">
          <a:extLst>
            <a:ext uri="{FF2B5EF4-FFF2-40B4-BE49-F238E27FC236}">
              <a16:creationId xmlns:a16="http://schemas.microsoft.com/office/drawing/2014/main" id="{80475D6F-DDF7-4E50-B3DC-06EC58FAC778}"/>
            </a:ext>
          </a:extLst>
        </xdr:cNvPr>
        <xdr:cNvCxnSpPr/>
      </xdr:nvCxnSpPr>
      <xdr:spPr>
        <a:xfrm flipH="1" flipV="1">
          <a:off x="3429000" y="1971677"/>
          <a:ext cx="1209675" cy="20954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8</xdr:row>
      <xdr:rowOff>9525</xdr:rowOff>
    </xdr:from>
    <xdr:to>
      <xdr:col>3</xdr:col>
      <xdr:colOff>257175</xdr:colOff>
      <xdr:row>10</xdr:row>
      <xdr:rowOff>190500</xdr:rowOff>
    </xdr:to>
    <xdr:cxnSp macro="">
      <xdr:nvCxnSpPr>
        <xdr:cNvPr id="35" name="Gerader Verbinder 34">
          <a:extLst>
            <a:ext uri="{FF2B5EF4-FFF2-40B4-BE49-F238E27FC236}">
              <a16:creationId xmlns:a16="http://schemas.microsoft.com/office/drawing/2014/main" id="{997060D8-B5BD-4C2D-AE00-1721D6A63F27}"/>
            </a:ext>
          </a:extLst>
        </xdr:cNvPr>
        <xdr:cNvCxnSpPr/>
      </xdr:nvCxnSpPr>
      <xdr:spPr>
        <a:xfrm flipH="1" flipV="1">
          <a:off x="2057400" y="1590675"/>
          <a:ext cx="485775" cy="581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010F-86AD-4BF1-ABFD-39EE281E6E77}">
  <dimension ref="A1:P36"/>
  <sheetViews>
    <sheetView zoomScaleNormal="100" workbookViewId="0">
      <selection activeCell="E19" sqref="E19"/>
    </sheetView>
  </sheetViews>
  <sheetFormatPr baseColWidth="10" defaultRowHeight="15" x14ac:dyDescent="0.25"/>
  <cols>
    <col min="1" max="14" width="11.42578125" style="1"/>
    <col min="15" max="16" width="15.7109375" style="1" customWidth="1"/>
    <col min="17" max="16384" width="11.42578125" style="1"/>
  </cols>
  <sheetData>
    <row r="1" spans="1:16" ht="15.75" thickBot="1" x14ac:dyDescent="0.3">
      <c r="J1" s="46" t="s">
        <v>19</v>
      </c>
      <c r="K1" s="46"/>
      <c r="L1" s="46"/>
      <c r="M1" s="1" t="s">
        <v>23</v>
      </c>
      <c r="O1" s="1" t="s">
        <v>35</v>
      </c>
      <c r="P1" s="1" t="s">
        <v>36</v>
      </c>
    </row>
    <row r="2" spans="1:16" ht="15.75" thickBot="1" x14ac:dyDescent="0.3">
      <c r="A2" s="6" t="s">
        <v>15</v>
      </c>
      <c r="D2" s="2" t="s">
        <v>0</v>
      </c>
      <c r="I2" s="8"/>
      <c r="J2" s="9" t="s">
        <v>20</v>
      </c>
      <c r="K2" s="9" t="s">
        <v>21</v>
      </c>
      <c r="L2" s="9" t="s">
        <v>22</v>
      </c>
      <c r="M2" s="35" t="s">
        <v>23</v>
      </c>
      <c r="O2" s="7"/>
      <c r="P2" s="7"/>
    </row>
    <row r="3" spans="1:16" x14ac:dyDescent="0.25">
      <c r="C3" s="4">
        <v>0.8</v>
      </c>
      <c r="I3" s="10" t="s">
        <v>24</v>
      </c>
      <c r="J3" s="7">
        <v>1200</v>
      </c>
      <c r="K3" s="7">
        <v>0</v>
      </c>
      <c r="L3" s="7">
        <v>10000</v>
      </c>
      <c r="M3" s="11">
        <v>-7050</v>
      </c>
      <c r="O3" s="7"/>
      <c r="P3" s="7"/>
    </row>
    <row r="4" spans="1:16" ht="15.75" thickBot="1" x14ac:dyDescent="0.3">
      <c r="D4" s="3">
        <v>1</v>
      </c>
      <c r="I4" s="10" t="s">
        <v>25</v>
      </c>
      <c r="J4" s="7">
        <v>2000</v>
      </c>
      <c r="K4" s="7">
        <v>1500</v>
      </c>
      <c r="L4" s="7">
        <v>1500</v>
      </c>
      <c r="M4" s="11">
        <v>-4000</v>
      </c>
      <c r="O4" s="7"/>
      <c r="P4" s="7"/>
    </row>
    <row r="5" spans="1:16" ht="15.75" thickBot="1" x14ac:dyDescent="0.3">
      <c r="B5" s="36" t="s">
        <v>1</v>
      </c>
      <c r="E5" s="36" t="s">
        <v>7</v>
      </c>
      <c r="F5" s="3">
        <v>0.88</v>
      </c>
      <c r="I5" s="10" t="s">
        <v>26</v>
      </c>
      <c r="J5" s="7">
        <v>2000</v>
      </c>
      <c r="K5" s="7">
        <v>5000</v>
      </c>
      <c r="L5" s="7">
        <v>4000</v>
      </c>
      <c r="M5" s="11">
        <v>-6000</v>
      </c>
      <c r="O5" s="7"/>
      <c r="P5" s="7"/>
    </row>
    <row r="6" spans="1:16" x14ac:dyDescent="0.25">
      <c r="A6" s="4">
        <v>0.8</v>
      </c>
      <c r="C6" s="4">
        <v>1</v>
      </c>
      <c r="I6" s="10" t="s">
        <v>27</v>
      </c>
      <c r="J6" s="7">
        <v>2000</v>
      </c>
      <c r="K6" s="7">
        <v>2000</v>
      </c>
      <c r="L6" s="7"/>
      <c r="M6" s="11">
        <v>-3000</v>
      </c>
      <c r="O6" s="7"/>
      <c r="P6" s="7"/>
    </row>
    <row r="7" spans="1:16" ht="15.75" thickBot="1" x14ac:dyDescent="0.3">
      <c r="E7" s="5">
        <v>0.6</v>
      </c>
      <c r="I7" s="10" t="s">
        <v>28</v>
      </c>
      <c r="J7" s="7">
        <v>-1000</v>
      </c>
      <c r="K7" s="7">
        <v>10000</v>
      </c>
      <c r="L7" s="7">
        <v>-5555</v>
      </c>
      <c r="M7" s="11">
        <v>5555</v>
      </c>
      <c r="O7" s="7"/>
      <c r="P7" s="7"/>
    </row>
    <row r="8" spans="1:16" ht="15.75" thickBot="1" x14ac:dyDescent="0.3">
      <c r="A8" s="36" t="s">
        <v>3</v>
      </c>
      <c r="C8" s="36" t="s">
        <v>4</v>
      </c>
      <c r="F8" s="4">
        <v>0.3</v>
      </c>
      <c r="G8" s="36" t="s">
        <v>8</v>
      </c>
      <c r="I8" s="10" t="s">
        <v>29</v>
      </c>
      <c r="J8" s="7">
        <v>2500</v>
      </c>
      <c r="K8" s="7">
        <v>1400</v>
      </c>
      <c r="L8" s="7">
        <v>5900</v>
      </c>
      <c r="M8" s="11">
        <v>0</v>
      </c>
      <c r="O8" s="7"/>
      <c r="P8" s="7"/>
    </row>
    <row r="9" spans="1:16" ht="15.75" thickBot="1" x14ac:dyDescent="0.3">
      <c r="B9" s="5">
        <v>0.7</v>
      </c>
      <c r="I9" s="10" t="s">
        <v>30</v>
      </c>
      <c r="J9" s="7">
        <v>-1000</v>
      </c>
      <c r="K9" s="7">
        <v>-2000</v>
      </c>
      <c r="L9" s="7">
        <v>4000</v>
      </c>
      <c r="M9" s="11">
        <v>0</v>
      </c>
      <c r="O9" s="7"/>
      <c r="P9" s="7"/>
    </row>
    <row r="10" spans="1:16" ht="15.75" thickBot="1" x14ac:dyDescent="0.3">
      <c r="C10" s="5">
        <v>0.1</v>
      </c>
      <c r="D10" s="5" t="s">
        <v>10</v>
      </c>
      <c r="E10" s="36" t="s">
        <v>5</v>
      </c>
      <c r="G10" s="3">
        <v>0.5</v>
      </c>
      <c r="I10" s="10" t="s">
        <v>31</v>
      </c>
      <c r="J10" s="7">
        <v>1000</v>
      </c>
      <c r="K10" s="7">
        <v>-3000</v>
      </c>
      <c r="L10" s="7">
        <v>4000</v>
      </c>
      <c r="M10" s="11">
        <v>0</v>
      </c>
      <c r="O10" s="7"/>
      <c r="P10" s="7"/>
    </row>
    <row r="11" spans="1:16" ht="15.75" thickBot="1" x14ac:dyDescent="0.3">
      <c r="B11" s="36" t="s">
        <v>2</v>
      </c>
      <c r="I11" s="10" t="s">
        <v>32</v>
      </c>
      <c r="J11" s="7">
        <v>-2000</v>
      </c>
      <c r="K11" s="7">
        <v>2000</v>
      </c>
      <c r="L11" s="7">
        <v>2000</v>
      </c>
      <c r="M11" s="11">
        <v>0</v>
      </c>
      <c r="O11" s="7"/>
      <c r="P11" s="7"/>
    </row>
    <row r="12" spans="1:16" ht="15.75" thickBot="1" x14ac:dyDescent="0.3">
      <c r="D12" s="2" t="s">
        <v>9</v>
      </c>
      <c r="F12" s="4">
        <v>0.01</v>
      </c>
      <c r="G12" s="2" t="s">
        <v>6</v>
      </c>
      <c r="I12" s="12" t="s">
        <v>33</v>
      </c>
      <c r="J12" s="13">
        <v>-1000</v>
      </c>
      <c r="K12" s="13">
        <v>-1000</v>
      </c>
      <c r="L12" s="13">
        <v>-1000</v>
      </c>
      <c r="M12" s="14">
        <v>0</v>
      </c>
      <c r="O12" s="7"/>
      <c r="P12" s="7"/>
    </row>
    <row r="14" spans="1:16" x14ac:dyDescent="0.25">
      <c r="A14" s="1" t="s">
        <v>13</v>
      </c>
      <c r="I14" s="15"/>
      <c r="J14" s="16" t="s">
        <v>20</v>
      </c>
      <c r="K14" s="16" t="s">
        <v>21</v>
      </c>
      <c r="L14" s="16" t="s">
        <v>22</v>
      </c>
      <c r="M14" s="16"/>
      <c r="O14" s="16"/>
    </row>
    <row r="15" spans="1:16" x14ac:dyDescent="0.25">
      <c r="A15" s="1" t="s">
        <v>14</v>
      </c>
      <c r="I15" s="15" t="s">
        <v>25</v>
      </c>
      <c r="J15" s="15"/>
      <c r="K15" s="15"/>
      <c r="L15" s="15"/>
    </row>
    <row r="16" spans="1:16" x14ac:dyDescent="0.25">
      <c r="I16" s="19" t="s">
        <v>34</v>
      </c>
      <c r="J16" s="20"/>
      <c r="K16" s="20"/>
      <c r="L16" s="20"/>
    </row>
    <row r="17" spans="1:12" x14ac:dyDescent="0.25">
      <c r="A17" s="1" t="s">
        <v>11</v>
      </c>
      <c r="I17" s="21"/>
      <c r="J17" s="22"/>
      <c r="K17" s="22"/>
      <c r="L17" s="22"/>
    </row>
    <row r="18" spans="1:12" x14ac:dyDescent="0.25">
      <c r="A18" s="1" t="s">
        <v>12</v>
      </c>
      <c r="E18" s="3">
        <v>0.6</v>
      </c>
      <c r="I18" s="15" t="s">
        <v>26</v>
      </c>
      <c r="J18" s="15"/>
      <c r="K18" s="15"/>
      <c r="L18" s="15"/>
    </row>
    <row r="19" spans="1:12" x14ac:dyDescent="0.25">
      <c r="I19" s="19" t="s">
        <v>34</v>
      </c>
      <c r="J19" s="20"/>
      <c r="K19" s="20"/>
      <c r="L19" s="20"/>
    </row>
    <row r="20" spans="1:12" x14ac:dyDescent="0.25">
      <c r="I20" s="21"/>
      <c r="J20" s="22"/>
      <c r="K20" s="22"/>
      <c r="L20" s="22"/>
    </row>
    <row r="21" spans="1:12" x14ac:dyDescent="0.25">
      <c r="I21" s="15" t="s">
        <v>27</v>
      </c>
      <c r="J21" s="15"/>
      <c r="K21" s="15"/>
      <c r="L21" s="15"/>
    </row>
    <row r="22" spans="1:12" x14ac:dyDescent="0.25">
      <c r="A22" s="6"/>
      <c r="I22" s="19" t="s">
        <v>34</v>
      </c>
      <c r="J22" s="20"/>
      <c r="K22" s="20"/>
      <c r="L22" s="20"/>
    </row>
    <row r="23" spans="1:12" x14ac:dyDescent="0.25">
      <c r="A23" s="6"/>
      <c r="I23" s="17"/>
      <c r="J23" s="22"/>
      <c r="K23" s="22"/>
      <c r="L23" s="22"/>
    </row>
    <row r="24" spans="1:12" x14ac:dyDescent="0.25">
      <c r="A24" s="6"/>
      <c r="I24" s="20" t="s">
        <v>29</v>
      </c>
      <c r="J24" s="20"/>
      <c r="K24" s="20"/>
      <c r="L24" s="20"/>
    </row>
    <row r="25" spans="1:12" x14ac:dyDescent="0.25">
      <c r="I25" s="18"/>
      <c r="J25" s="23"/>
      <c r="K25" s="23"/>
      <c r="L25" s="23"/>
    </row>
    <row r="26" spans="1:12" x14ac:dyDescent="0.25">
      <c r="A26" s="42"/>
      <c r="B26" s="42"/>
      <c r="I26" s="15" t="s">
        <v>30</v>
      </c>
      <c r="J26" s="15"/>
      <c r="K26" s="15"/>
      <c r="L26" s="15"/>
    </row>
    <row r="27" spans="1:12" x14ac:dyDescent="0.25">
      <c r="I27" s="19">
        <f>B9</f>
        <v>0.7</v>
      </c>
      <c r="J27" s="20"/>
      <c r="K27" s="20"/>
      <c r="L27" s="20"/>
    </row>
    <row r="28" spans="1:12" x14ac:dyDescent="0.25">
      <c r="A28" s="1" t="s">
        <v>17</v>
      </c>
      <c r="I28" s="17"/>
      <c r="J28" s="23"/>
      <c r="K28" s="23"/>
      <c r="L28" s="22"/>
    </row>
    <row r="29" spans="1:12" x14ac:dyDescent="0.25">
      <c r="A29" s="1" t="s">
        <v>18</v>
      </c>
    </row>
    <row r="30" spans="1:12" x14ac:dyDescent="0.25">
      <c r="I30" s="15" t="s">
        <v>31</v>
      </c>
      <c r="J30" s="15"/>
      <c r="K30" s="15"/>
      <c r="L30" s="15"/>
    </row>
    <row r="31" spans="1:12" x14ac:dyDescent="0.25">
      <c r="C31" s="17"/>
      <c r="I31" s="19">
        <f>C6</f>
        <v>1</v>
      </c>
      <c r="J31" s="20"/>
      <c r="K31" s="20"/>
      <c r="L31" s="20"/>
    </row>
    <row r="32" spans="1:12" x14ac:dyDescent="0.25">
      <c r="C32" s="17"/>
      <c r="J32" s="23"/>
      <c r="K32" s="23"/>
      <c r="L32" s="22"/>
    </row>
    <row r="33" spans="3:12" x14ac:dyDescent="0.25">
      <c r="C33" s="17"/>
      <c r="I33" s="15" t="s">
        <v>32</v>
      </c>
    </row>
    <row r="34" spans="3:12" x14ac:dyDescent="0.25">
      <c r="C34" s="17"/>
      <c r="I34" s="17">
        <f>(E7+F8)</f>
        <v>0.89999999999999991</v>
      </c>
      <c r="J34" s="15"/>
    </row>
    <row r="35" spans="3:12" x14ac:dyDescent="0.25">
      <c r="C35" s="17"/>
      <c r="I35" s="19"/>
      <c r="J35" s="24"/>
      <c r="K35" s="24"/>
      <c r="L35" s="24"/>
    </row>
    <row r="36" spans="3:12" x14ac:dyDescent="0.25">
      <c r="I36" s="22" t="s">
        <v>37</v>
      </c>
      <c r="J36" s="22"/>
      <c r="K36" s="22"/>
      <c r="L36" s="22"/>
    </row>
  </sheetData>
  <mergeCells count="1">
    <mergeCell ref="J1:L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A75C-6F07-49D7-85B9-2E792E9D1BDE}">
  <dimension ref="A1:P48"/>
  <sheetViews>
    <sheetView zoomScale="85" zoomScaleNormal="85" workbookViewId="0">
      <selection activeCell="D27" sqref="D27"/>
    </sheetView>
  </sheetViews>
  <sheetFormatPr baseColWidth="10" defaultRowHeight="15" x14ac:dyDescent="0.25"/>
  <cols>
    <col min="1" max="14" width="11.42578125" style="1"/>
    <col min="15" max="16" width="15.7109375" style="1" customWidth="1"/>
    <col min="17" max="16384" width="11.42578125" style="1"/>
  </cols>
  <sheetData>
    <row r="1" spans="1:16" ht="15.75" thickBot="1" x14ac:dyDescent="0.3">
      <c r="J1" s="46" t="s">
        <v>19</v>
      </c>
      <c r="K1" s="46"/>
      <c r="L1" s="46"/>
      <c r="M1" s="1" t="s">
        <v>23</v>
      </c>
      <c r="O1" s="1" t="s">
        <v>35</v>
      </c>
      <c r="P1" s="1" t="s">
        <v>36</v>
      </c>
    </row>
    <row r="2" spans="1:16" ht="15.75" thickBot="1" x14ac:dyDescent="0.3">
      <c r="A2" s="6" t="s">
        <v>15</v>
      </c>
      <c r="D2" s="2" t="s">
        <v>0</v>
      </c>
      <c r="I2" s="8"/>
      <c r="J2" s="9" t="s">
        <v>20</v>
      </c>
      <c r="K2" s="9" t="s">
        <v>21</v>
      </c>
      <c r="L2" s="9" t="s">
        <v>22</v>
      </c>
      <c r="M2" s="35" t="s">
        <v>23</v>
      </c>
      <c r="O2" s="7"/>
      <c r="P2" s="7"/>
    </row>
    <row r="3" spans="1:16" x14ac:dyDescent="0.25">
      <c r="A3" s="1" t="s">
        <v>43</v>
      </c>
      <c r="C3" s="4">
        <v>0.8</v>
      </c>
      <c r="I3" s="10" t="s">
        <v>24</v>
      </c>
      <c r="J3" s="43">
        <v>1200</v>
      </c>
      <c r="K3" s="7">
        <v>0</v>
      </c>
      <c r="L3" s="7">
        <v>10000</v>
      </c>
      <c r="M3" s="44">
        <v>-7050</v>
      </c>
      <c r="O3" s="7">
        <f>M3-J43</f>
        <v>-6150</v>
      </c>
      <c r="P3" s="7"/>
    </row>
    <row r="4" spans="1:16" ht="15.75" thickBot="1" x14ac:dyDescent="0.3">
      <c r="D4" s="41">
        <v>0.6</v>
      </c>
      <c r="I4" s="10" t="s">
        <v>25</v>
      </c>
      <c r="J4" s="7">
        <v>2000</v>
      </c>
      <c r="K4" s="7">
        <v>1500</v>
      </c>
      <c r="L4" s="7">
        <v>1500</v>
      </c>
      <c r="M4" s="11">
        <v>-4000</v>
      </c>
      <c r="O4" s="7">
        <f>M4-J16</f>
        <v>-2000</v>
      </c>
      <c r="P4" s="7"/>
    </row>
    <row r="5" spans="1:16" ht="15.75" thickBot="1" x14ac:dyDescent="0.3">
      <c r="B5" s="2" t="s">
        <v>1</v>
      </c>
      <c r="E5" s="2" t="s">
        <v>7</v>
      </c>
      <c r="F5" s="3">
        <v>0.88</v>
      </c>
      <c r="I5" s="10" t="s">
        <v>26</v>
      </c>
      <c r="J5" s="7">
        <v>2000</v>
      </c>
      <c r="K5" s="7">
        <v>5000</v>
      </c>
      <c r="L5" s="7">
        <v>4000</v>
      </c>
      <c r="M5" s="11">
        <v>-6000</v>
      </c>
      <c r="O5" s="7">
        <f>M5-J19</f>
        <v>-4000</v>
      </c>
      <c r="P5" s="7"/>
    </row>
    <row r="6" spans="1:16" x14ac:dyDescent="0.25">
      <c r="A6" s="4">
        <v>0.8</v>
      </c>
      <c r="C6" s="4">
        <v>1</v>
      </c>
      <c r="I6" s="10" t="s">
        <v>27</v>
      </c>
      <c r="J6" s="7">
        <v>2000</v>
      </c>
      <c r="K6" s="7">
        <v>2000</v>
      </c>
      <c r="L6" s="7"/>
      <c r="M6" s="11">
        <v>-3000</v>
      </c>
      <c r="O6" s="7">
        <f>M6-J22</f>
        <v>-1000</v>
      </c>
      <c r="P6" s="7"/>
    </row>
    <row r="7" spans="1:16" ht="15.75" thickBot="1" x14ac:dyDescent="0.3">
      <c r="E7" s="5">
        <v>0.6</v>
      </c>
      <c r="I7" s="10" t="s">
        <v>28</v>
      </c>
      <c r="J7" s="7">
        <v>-1000</v>
      </c>
      <c r="K7" s="7">
        <v>10000</v>
      </c>
      <c r="L7" s="7">
        <v>-5555</v>
      </c>
      <c r="M7" s="11">
        <v>5555</v>
      </c>
      <c r="O7" s="7"/>
      <c r="P7" s="7"/>
    </row>
    <row r="8" spans="1:16" ht="15.75" thickBot="1" x14ac:dyDescent="0.3">
      <c r="A8" s="2" t="s">
        <v>3</v>
      </c>
      <c r="C8" s="2" t="s">
        <v>4</v>
      </c>
      <c r="F8" s="4">
        <v>0.3</v>
      </c>
      <c r="G8" s="2" t="s">
        <v>8</v>
      </c>
      <c r="I8" s="10" t="s">
        <v>29</v>
      </c>
      <c r="J8" s="7">
        <v>2500</v>
      </c>
      <c r="K8" s="7">
        <v>1400</v>
      </c>
      <c r="L8" s="7">
        <v>5900</v>
      </c>
      <c r="M8" s="11">
        <v>0</v>
      </c>
      <c r="O8" s="7"/>
      <c r="P8" s="7"/>
    </row>
    <row r="9" spans="1:16" ht="15.75" thickBot="1" x14ac:dyDescent="0.3">
      <c r="B9" s="5">
        <v>0.7</v>
      </c>
      <c r="I9" s="10" t="s">
        <v>30</v>
      </c>
      <c r="J9" s="7">
        <v>-1000</v>
      </c>
      <c r="K9" s="7">
        <v>-2000</v>
      </c>
      <c r="L9" s="7">
        <v>4000</v>
      </c>
      <c r="M9" s="11">
        <v>0</v>
      </c>
      <c r="O9" s="7">
        <f>J27</f>
        <v>-700</v>
      </c>
      <c r="P9" s="7"/>
    </row>
    <row r="10" spans="1:16" ht="15.75" thickBot="1" x14ac:dyDescent="0.3">
      <c r="C10" s="5">
        <v>0.1</v>
      </c>
      <c r="D10" s="5" t="s">
        <v>10</v>
      </c>
      <c r="E10" s="2" t="s">
        <v>5</v>
      </c>
      <c r="G10" s="3">
        <v>0.5</v>
      </c>
      <c r="I10" s="10" t="s">
        <v>31</v>
      </c>
      <c r="J10" s="7">
        <v>1000</v>
      </c>
      <c r="K10" s="7">
        <v>-3000</v>
      </c>
      <c r="L10" s="7">
        <v>4000</v>
      </c>
      <c r="M10" s="11">
        <v>0</v>
      </c>
      <c r="O10" s="7">
        <v>0</v>
      </c>
      <c r="P10" s="7"/>
    </row>
    <row r="11" spans="1:16" ht="15.75" thickBot="1" x14ac:dyDescent="0.3">
      <c r="B11" s="2" t="s">
        <v>2</v>
      </c>
      <c r="I11" s="10" t="s">
        <v>32</v>
      </c>
      <c r="J11" s="7">
        <v>-2000</v>
      </c>
      <c r="K11" s="7">
        <v>2000</v>
      </c>
      <c r="L11" s="7">
        <v>2000</v>
      </c>
      <c r="M11" s="11">
        <v>0</v>
      </c>
      <c r="O11" s="7">
        <f>J34</f>
        <v>-1799.9999999999998</v>
      </c>
      <c r="P11" s="7"/>
    </row>
    <row r="12" spans="1:16" ht="15.75" thickBot="1" x14ac:dyDescent="0.3">
      <c r="D12" s="2" t="s">
        <v>9</v>
      </c>
      <c r="F12" s="4">
        <v>0.01</v>
      </c>
      <c r="G12" s="2" t="s">
        <v>6</v>
      </c>
      <c r="I12" s="12" t="s">
        <v>33</v>
      </c>
      <c r="J12" s="13">
        <v>-1000</v>
      </c>
      <c r="K12" s="13">
        <v>-1000</v>
      </c>
      <c r="L12" s="13">
        <v>-1000</v>
      </c>
      <c r="M12" s="14">
        <v>0</v>
      </c>
      <c r="O12" s="7"/>
      <c r="P12" s="7"/>
    </row>
    <row r="14" spans="1:16" x14ac:dyDescent="0.25">
      <c r="A14" s="1" t="s">
        <v>13</v>
      </c>
      <c r="I14" s="15"/>
      <c r="J14" s="16" t="s">
        <v>20</v>
      </c>
      <c r="K14" s="16" t="s">
        <v>21</v>
      </c>
      <c r="L14" s="16" t="s">
        <v>22</v>
      </c>
      <c r="M14" s="16"/>
      <c r="O14" s="16"/>
    </row>
    <row r="15" spans="1:16" x14ac:dyDescent="0.25">
      <c r="A15" s="1" t="s">
        <v>14</v>
      </c>
      <c r="I15" s="15" t="s">
        <v>25</v>
      </c>
      <c r="J15" s="15">
        <f>J4</f>
        <v>2000</v>
      </c>
      <c r="K15" s="15"/>
      <c r="L15" s="15"/>
    </row>
    <row r="16" spans="1:16" x14ac:dyDescent="0.25">
      <c r="I16" s="19" t="s">
        <v>34</v>
      </c>
      <c r="J16" s="20">
        <v>-2000</v>
      </c>
      <c r="K16" s="20"/>
      <c r="L16" s="20"/>
    </row>
    <row r="17" spans="1:12" x14ac:dyDescent="0.25">
      <c r="A17" s="1" t="s">
        <v>11</v>
      </c>
      <c r="I17" s="21"/>
      <c r="J17" s="22">
        <f>SUM(J15:J16)</f>
        <v>0</v>
      </c>
      <c r="K17" s="22"/>
      <c r="L17" s="22"/>
    </row>
    <row r="18" spans="1:12" x14ac:dyDescent="0.25">
      <c r="A18" s="1" t="s">
        <v>12</v>
      </c>
      <c r="E18" s="3">
        <v>0.6</v>
      </c>
      <c r="I18" s="15" t="s">
        <v>26</v>
      </c>
      <c r="J18" s="15">
        <f>J5</f>
        <v>2000</v>
      </c>
      <c r="K18" s="15"/>
      <c r="L18" s="15"/>
    </row>
    <row r="19" spans="1:12" x14ac:dyDescent="0.25">
      <c r="I19" s="19" t="s">
        <v>34</v>
      </c>
      <c r="J19" s="20">
        <v>-2000</v>
      </c>
      <c r="K19" s="20"/>
      <c r="L19" s="20"/>
    </row>
    <row r="20" spans="1:12" x14ac:dyDescent="0.25">
      <c r="A20" s="1" t="s">
        <v>16</v>
      </c>
      <c r="I20" s="21"/>
      <c r="J20" s="22">
        <f>SUM(J18:J19)</f>
        <v>0</v>
      </c>
      <c r="K20" s="22"/>
      <c r="L20" s="22"/>
    </row>
    <row r="21" spans="1:12" x14ac:dyDescent="0.25">
      <c r="I21" s="15" t="s">
        <v>27</v>
      </c>
      <c r="J21" s="15">
        <f>J6</f>
        <v>2000</v>
      </c>
      <c r="K21" s="15"/>
      <c r="L21" s="15"/>
    </row>
    <row r="22" spans="1:12" x14ac:dyDescent="0.25">
      <c r="A22" s="6"/>
      <c r="I22" s="19" t="s">
        <v>34</v>
      </c>
      <c r="J22" s="20">
        <v>-2000</v>
      </c>
      <c r="K22" s="20"/>
      <c r="L22" s="20"/>
    </row>
    <row r="23" spans="1:12" x14ac:dyDescent="0.25">
      <c r="A23" s="6"/>
      <c r="I23" s="17"/>
      <c r="J23" s="22">
        <f>SUM(J21:J22)</f>
        <v>0</v>
      </c>
      <c r="K23" s="22"/>
      <c r="L23" s="22"/>
    </row>
    <row r="24" spans="1:12" x14ac:dyDescent="0.25">
      <c r="A24" s="6"/>
      <c r="I24" s="20" t="s">
        <v>29</v>
      </c>
      <c r="J24" s="20">
        <f>J8</f>
        <v>2500</v>
      </c>
      <c r="K24" s="20"/>
      <c r="L24" s="20"/>
    </row>
    <row r="25" spans="1:12" x14ac:dyDescent="0.25">
      <c r="I25" s="18"/>
      <c r="J25" s="23">
        <f>J24</f>
        <v>2500</v>
      </c>
      <c r="K25" s="23"/>
      <c r="L25" s="23"/>
    </row>
    <row r="26" spans="1:12" x14ac:dyDescent="0.25">
      <c r="I26" s="15" t="s">
        <v>30</v>
      </c>
      <c r="J26" s="15">
        <f>IF(J9&gt;0,0,J9)</f>
        <v>-1000</v>
      </c>
      <c r="K26" s="15"/>
      <c r="L26" s="15"/>
    </row>
    <row r="27" spans="1:12" x14ac:dyDescent="0.25">
      <c r="I27" s="19">
        <f>B9</f>
        <v>0.7</v>
      </c>
      <c r="J27" s="20">
        <f>$I27*J26</f>
        <v>-700</v>
      </c>
      <c r="K27" s="20"/>
      <c r="L27" s="20"/>
    </row>
    <row r="28" spans="1:12" x14ac:dyDescent="0.25">
      <c r="A28" s="1" t="s">
        <v>17</v>
      </c>
      <c r="I28" s="17"/>
      <c r="J28" s="23">
        <f>J27</f>
        <v>-700</v>
      </c>
      <c r="K28" s="23"/>
      <c r="L28" s="22"/>
    </row>
    <row r="29" spans="1:12" x14ac:dyDescent="0.25">
      <c r="A29" s="1" t="s">
        <v>18</v>
      </c>
    </row>
    <row r="30" spans="1:12" x14ac:dyDescent="0.25">
      <c r="I30" s="15" t="s">
        <v>31</v>
      </c>
      <c r="J30" s="15">
        <f>J10</f>
        <v>1000</v>
      </c>
      <c r="K30" s="15"/>
      <c r="L30" s="15"/>
    </row>
    <row r="31" spans="1:12" x14ac:dyDescent="0.25">
      <c r="C31" s="17"/>
      <c r="I31" s="19">
        <f>C6</f>
        <v>1</v>
      </c>
      <c r="J31" s="20">
        <v>0</v>
      </c>
      <c r="K31" s="20"/>
      <c r="L31" s="20"/>
    </row>
    <row r="32" spans="1:12" x14ac:dyDescent="0.25">
      <c r="C32" s="17"/>
      <c r="J32" s="23">
        <f>J31</f>
        <v>0</v>
      </c>
      <c r="K32" s="23"/>
      <c r="L32" s="22"/>
    </row>
    <row r="33" spans="3:12" x14ac:dyDescent="0.25">
      <c r="C33" s="17"/>
      <c r="I33" s="15" t="s">
        <v>32</v>
      </c>
      <c r="J33" s="1">
        <f>J11</f>
        <v>-2000</v>
      </c>
    </row>
    <row r="34" spans="3:12" x14ac:dyDescent="0.25">
      <c r="C34" s="17"/>
      <c r="I34" s="17">
        <f>(E7+F8)</f>
        <v>0.89999999999999991</v>
      </c>
      <c r="J34" s="15">
        <f>$I34*J33</f>
        <v>-1799.9999999999998</v>
      </c>
    </row>
    <row r="35" spans="3:12" x14ac:dyDescent="0.25">
      <c r="C35" s="17"/>
      <c r="I35" s="19"/>
      <c r="J35" s="24">
        <f>J34</f>
        <v>-1799.9999999999998</v>
      </c>
      <c r="K35" s="24"/>
      <c r="L35" s="24"/>
    </row>
    <row r="36" spans="3:12" x14ac:dyDescent="0.25">
      <c r="I36" s="22" t="s">
        <v>37</v>
      </c>
      <c r="J36" s="22">
        <f t="shared" ref="J36" si="0">J35+J32+J28+J25+J23+J20+J17</f>
        <v>0</v>
      </c>
      <c r="K36" s="22"/>
      <c r="L36" s="22"/>
    </row>
    <row r="40" spans="3:12" x14ac:dyDescent="0.25">
      <c r="I40" s="20"/>
      <c r="J40" s="20"/>
      <c r="K40" s="20"/>
      <c r="L40" s="20"/>
    </row>
    <row r="41" spans="3:12" x14ac:dyDescent="0.25">
      <c r="I41" s="22" t="s">
        <v>50</v>
      </c>
      <c r="J41" s="22">
        <f>SUM(J36:J40)</f>
        <v>0</v>
      </c>
      <c r="K41" s="22"/>
      <c r="L41" s="22"/>
    </row>
    <row r="42" spans="3:12" x14ac:dyDescent="0.25">
      <c r="I42" s="1" t="s">
        <v>38</v>
      </c>
      <c r="J42" s="1">
        <f>J3</f>
        <v>1200</v>
      </c>
    </row>
    <row r="43" spans="3:12" x14ac:dyDescent="0.25">
      <c r="I43" s="20" t="s">
        <v>39</v>
      </c>
      <c r="J43" s="20">
        <f>-J3*0.75</f>
        <v>-900</v>
      </c>
      <c r="K43" s="20"/>
      <c r="L43" s="20"/>
    </row>
    <row r="44" spans="3:12" ht="15.75" thickBot="1" x14ac:dyDescent="0.3">
      <c r="I44" s="22" t="s">
        <v>40</v>
      </c>
      <c r="J44" s="22">
        <f>SUM(J41:J43)</f>
        <v>300</v>
      </c>
      <c r="K44" s="22"/>
      <c r="L44" s="22"/>
    </row>
    <row r="45" spans="3:12" x14ac:dyDescent="0.25">
      <c r="I45" s="27" t="s">
        <v>41</v>
      </c>
      <c r="J45" s="28">
        <f>-J44*0.25</f>
        <v>-75</v>
      </c>
      <c r="K45" s="28"/>
      <c r="L45" s="29"/>
    </row>
    <row r="46" spans="3:12" x14ac:dyDescent="0.25">
      <c r="I46" s="25"/>
      <c r="J46" s="15"/>
      <c r="K46" s="15"/>
      <c r="L46" s="26"/>
    </row>
    <row r="47" spans="3:12" ht="15.75" thickBot="1" x14ac:dyDescent="0.3">
      <c r="I47" s="30"/>
      <c r="J47" s="23"/>
      <c r="K47" s="23"/>
      <c r="L47" s="31"/>
    </row>
    <row r="48" spans="3:12" ht="15.75" thickBot="1" x14ac:dyDescent="0.3">
      <c r="I48" s="32" t="s">
        <v>42</v>
      </c>
      <c r="J48" s="33">
        <f>SUM(J45:J47)</f>
        <v>-75</v>
      </c>
      <c r="K48" s="33"/>
      <c r="L48" s="34"/>
    </row>
  </sheetData>
  <mergeCells count="1">
    <mergeCell ref="J1:L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CB4E-FE45-4E52-8DFB-497C287DE597}">
  <dimension ref="A1:P48"/>
  <sheetViews>
    <sheetView zoomScaleNormal="100" workbookViewId="0">
      <selection activeCell="A20" sqref="A20"/>
    </sheetView>
  </sheetViews>
  <sheetFormatPr baseColWidth="10" defaultRowHeight="15" x14ac:dyDescent="0.25"/>
  <cols>
    <col min="1" max="14" width="11.42578125" style="1"/>
    <col min="15" max="16" width="15.7109375" style="1" customWidth="1"/>
    <col min="17" max="16384" width="11.42578125" style="1"/>
  </cols>
  <sheetData>
    <row r="1" spans="1:16" ht="15.75" thickBot="1" x14ac:dyDescent="0.3">
      <c r="J1" s="46" t="s">
        <v>19</v>
      </c>
      <c r="K1" s="46"/>
      <c r="L1" s="46"/>
      <c r="M1" s="1" t="s">
        <v>23</v>
      </c>
      <c r="O1" s="1" t="s">
        <v>35</v>
      </c>
      <c r="P1" s="1" t="s">
        <v>36</v>
      </c>
    </row>
    <row r="2" spans="1:16" ht="15.75" thickBot="1" x14ac:dyDescent="0.3">
      <c r="A2" s="6" t="s">
        <v>15</v>
      </c>
      <c r="D2" s="2" t="s">
        <v>0</v>
      </c>
      <c r="I2" s="8"/>
      <c r="J2" s="9" t="s">
        <v>20</v>
      </c>
      <c r="K2" s="9" t="s">
        <v>21</v>
      </c>
      <c r="L2" s="9" t="s">
        <v>22</v>
      </c>
      <c r="M2" s="35" t="s">
        <v>23</v>
      </c>
      <c r="O2" s="7"/>
      <c r="P2" s="7"/>
    </row>
    <row r="3" spans="1:16" x14ac:dyDescent="0.25">
      <c r="C3" s="4">
        <v>0.8</v>
      </c>
      <c r="I3" s="10" t="s">
        <v>24</v>
      </c>
      <c r="J3" s="7">
        <v>1200</v>
      </c>
      <c r="K3" s="7">
        <v>0</v>
      </c>
      <c r="L3" s="7">
        <v>10000</v>
      </c>
      <c r="M3" s="11">
        <v>-7050</v>
      </c>
      <c r="O3" s="7">
        <f>M3-J43</f>
        <v>-6150</v>
      </c>
      <c r="P3" s="7">
        <f>O3-K43</f>
        <v>-6000</v>
      </c>
    </row>
    <row r="4" spans="1:16" ht="15.75" thickBot="1" x14ac:dyDescent="0.3">
      <c r="I4" s="10" t="s">
        <v>25</v>
      </c>
      <c r="J4" s="7">
        <v>2000</v>
      </c>
      <c r="K4" s="7">
        <v>1500</v>
      </c>
      <c r="L4" s="7">
        <v>1500</v>
      </c>
      <c r="M4" s="11">
        <v>-4000</v>
      </c>
      <c r="O4" s="7">
        <f>M4-J16</f>
        <v>-2000</v>
      </c>
      <c r="P4" s="7">
        <f>O4-K16</f>
        <v>-500</v>
      </c>
    </row>
    <row r="5" spans="1:16" ht="15.75" thickBot="1" x14ac:dyDescent="0.3">
      <c r="B5" s="2" t="s">
        <v>1</v>
      </c>
      <c r="E5" s="2" t="s">
        <v>7</v>
      </c>
      <c r="F5" s="3">
        <v>0.88</v>
      </c>
      <c r="I5" s="10" t="s">
        <v>26</v>
      </c>
      <c r="J5" s="7">
        <v>2000</v>
      </c>
      <c r="K5" s="7">
        <v>5000</v>
      </c>
      <c r="L5" s="7">
        <v>4000</v>
      </c>
      <c r="M5" s="11">
        <v>-6000</v>
      </c>
      <c r="O5" s="7">
        <f>M5-J19</f>
        <v>-4000</v>
      </c>
      <c r="P5" s="7">
        <f>O5-K19</f>
        <v>0</v>
      </c>
    </row>
    <row r="6" spans="1:16" x14ac:dyDescent="0.25">
      <c r="A6" s="4">
        <v>0.8</v>
      </c>
      <c r="C6" s="4">
        <v>1</v>
      </c>
      <c r="I6" s="10" t="s">
        <v>27</v>
      </c>
      <c r="J6" s="7">
        <v>2000</v>
      </c>
      <c r="K6" s="7">
        <v>2000</v>
      </c>
      <c r="L6" s="7"/>
      <c r="M6" s="11">
        <v>-3000</v>
      </c>
      <c r="O6" s="7">
        <f>M6-J22</f>
        <v>-1000</v>
      </c>
      <c r="P6" s="7">
        <f>O6-K22</f>
        <v>0</v>
      </c>
    </row>
    <row r="7" spans="1:16" ht="15.75" thickBot="1" x14ac:dyDescent="0.3">
      <c r="E7" s="5">
        <v>0.6</v>
      </c>
      <c r="I7" s="10" t="s">
        <v>28</v>
      </c>
      <c r="J7" s="7">
        <v>-1000</v>
      </c>
      <c r="K7" s="7">
        <v>10000</v>
      </c>
      <c r="L7" s="7">
        <v>-5555</v>
      </c>
      <c r="M7" s="11">
        <v>5555</v>
      </c>
      <c r="O7" s="7"/>
      <c r="P7" s="7"/>
    </row>
    <row r="8" spans="1:16" ht="15.75" thickBot="1" x14ac:dyDescent="0.3">
      <c r="A8" s="2" t="s">
        <v>3</v>
      </c>
      <c r="C8" s="2" t="s">
        <v>4</v>
      </c>
      <c r="F8" s="4">
        <v>0.3</v>
      </c>
      <c r="G8" s="2" t="s">
        <v>8</v>
      </c>
      <c r="I8" s="10" t="s">
        <v>29</v>
      </c>
      <c r="J8" s="7">
        <v>2500</v>
      </c>
      <c r="K8" s="7">
        <v>1400</v>
      </c>
      <c r="L8" s="7">
        <v>5900</v>
      </c>
      <c r="M8" s="11">
        <v>0</v>
      </c>
      <c r="O8" s="7">
        <v>0</v>
      </c>
      <c r="P8" s="7"/>
    </row>
    <row r="9" spans="1:16" ht="15.75" thickBot="1" x14ac:dyDescent="0.3">
      <c r="B9" s="5">
        <v>0.7</v>
      </c>
      <c r="I9" s="10" t="s">
        <v>30</v>
      </c>
      <c r="J9" s="7">
        <v>-1000</v>
      </c>
      <c r="K9" s="7">
        <v>-2000</v>
      </c>
      <c r="L9" s="7">
        <v>4000</v>
      </c>
      <c r="M9" s="11">
        <v>0</v>
      </c>
      <c r="O9" s="7">
        <f>J27</f>
        <v>-700</v>
      </c>
      <c r="P9" s="7">
        <f>O9+K27</f>
        <v>-2100</v>
      </c>
    </row>
    <row r="10" spans="1:16" ht="15.75" thickBot="1" x14ac:dyDescent="0.3">
      <c r="C10" s="5">
        <v>0.1</v>
      </c>
      <c r="D10" s="5" t="s">
        <v>10</v>
      </c>
      <c r="E10" s="2" t="s">
        <v>5</v>
      </c>
      <c r="G10" s="3">
        <v>0.5</v>
      </c>
      <c r="I10" s="10" t="s">
        <v>31</v>
      </c>
      <c r="J10" s="7">
        <v>1000</v>
      </c>
      <c r="K10" s="7">
        <v>-3000</v>
      </c>
      <c r="L10" s="7">
        <v>4000</v>
      </c>
      <c r="M10" s="11">
        <v>0</v>
      </c>
      <c r="O10" s="7">
        <v>0</v>
      </c>
      <c r="P10" s="7">
        <f>K31</f>
        <v>-3000</v>
      </c>
    </row>
    <row r="11" spans="1:16" ht="15.75" thickBot="1" x14ac:dyDescent="0.3">
      <c r="B11" s="2" t="s">
        <v>2</v>
      </c>
      <c r="I11" s="10" t="s">
        <v>32</v>
      </c>
      <c r="J11" s="7">
        <v>-2000</v>
      </c>
      <c r="K11" s="7">
        <v>2000</v>
      </c>
      <c r="L11" s="7">
        <v>2000</v>
      </c>
      <c r="M11" s="11">
        <v>0</v>
      </c>
      <c r="O11" s="7">
        <f>J34</f>
        <v>-1799.9999999999998</v>
      </c>
      <c r="P11" s="7">
        <f>O11+K34</f>
        <v>-599.99999999999977</v>
      </c>
    </row>
    <row r="12" spans="1:16" ht="15.75" thickBot="1" x14ac:dyDescent="0.3">
      <c r="D12" s="2" t="s">
        <v>9</v>
      </c>
      <c r="F12" s="4">
        <v>0.01</v>
      </c>
      <c r="G12" s="2" t="s">
        <v>6</v>
      </c>
      <c r="I12" s="12" t="s">
        <v>33</v>
      </c>
      <c r="J12" s="13">
        <v>-1000</v>
      </c>
      <c r="K12" s="13">
        <v>-1000</v>
      </c>
      <c r="L12" s="13">
        <v>-1000</v>
      </c>
      <c r="M12" s="14">
        <v>0</v>
      </c>
      <c r="O12" s="7"/>
      <c r="P12" s="7"/>
    </row>
    <row r="14" spans="1:16" x14ac:dyDescent="0.25">
      <c r="A14" s="1" t="s">
        <v>13</v>
      </c>
      <c r="I14" s="15"/>
      <c r="J14" s="16" t="s">
        <v>20</v>
      </c>
      <c r="K14" s="16" t="s">
        <v>21</v>
      </c>
      <c r="L14" s="16" t="s">
        <v>22</v>
      </c>
      <c r="M14" s="16"/>
      <c r="O14" s="16"/>
    </row>
    <row r="15" spans="1:16" x14ac:dyDescent="0.25">
      <c r="A15" s="1" t="s">
        <v>14</v>
      </c>
      <c r="I15" s="15" t="s">
        <v>25</v>
      </c>
      <c r="J15" s="15">
        <f>J4</f>
        <v>2000</v>
      </c>
      <c r="K15" s="15">
        <f>K4</f>
        <v>1500</v>
      </c>
      <c r="L15" s="15"/>
      <c r="M15" s="16"/>
      <c r="O15" s="16"/>
    </row>
    <row r="16" spans="1:16" x14ac:dyDescent="0.25">
      <c r="I16" s="19" t="s">
        <v>34</v>
      </c>
      <c r="J16" s="20">
        <v>-2000</v>
      </c>
      <c r="K16" s="20">
        <v>-1500</v>
      </c>
      <c r="L16" s="20"/>
      <c r="M16" s="16"/>
      <c r="O16" s="16"/>
    </row>
    <row r="17" spans="1:16" x14ac:dyDescent="0.25">
      <c r="A17" s="1" t="s">
        <v>11</v>
      </c>
      <c r="I17" s="21"/>
      <c r="J17" s="22">
        <f>SUM(J15:J16)</f>
        <v>0</v>
      </c>
      <c r="K17" s="22">
        <f>SUM(K15:K16)</f>
        <v>0</v>
      </c>
      <c r="L17" s="22"/>
      <c r="M17" s="16"/>
      <c r="O17" s="16"/>
    </row>
    <row r="18" spans="1:16" x14ac:dyDescent="0.25">
      <c r="A18" s="1" t="s">
        <v>12</v>
      </c>
      <c r="E18" s="3">
        <v>0.6</v>
      </c>
      <c r="I18" s="15" t="s">
        <v>26</v>
      </c>
      <c r="J18" s="15">
        <f>J5</f>
        <v>2000</v>
      </c>
      <c r="K18" s="15">
        <f>K5</f>
        <v>5000</v>
      </c>
      <c r="L18" s="15"/>
      <c r="M18" s="16"/>
      <c r="O18" s="16"/>
    </row>
    <row r="19" spans="1:16" x14ac:dyDescent="0.25">
      <c r="I19" s="19" t="s">
        <v>34</v>
      </c>
      <c r="J19" s="20">
        <v>-2000</v>
      </c>
      <c r="K19" s="20">
        <v>-4000</v>
      </c>
      <c r="L19" s="20"/>
      <c r="M19" s="16"/>
      <c r="O19" s="16"/>
    </row>
    <row r="20" spans="1:16" x14ac:dyDescent="0.25">
      <c r="A20" s="1" t="s">
        <v>16</v>
      </c>
      <c r="I20" s="21"/>
      <c r="J20" s="22">
        <f>SUM(J18:J19)</f>
        <v>0</v>
      </c>
      <c r="K20" s="22">
        <f>SUM(K18:K19)</f>
        <v>1000</v>
      </c>
      <c r="L20" s="22"/>
      <c r="M20" s="16"/>
      <c r="O20" s="16"/>
    </row>
    <row r="21" spans="1:16" x14ac:dyDescent="0.25">
      <c r="I21" s="15" t="s">
        <v>27</v>
      </c>
      <c r="J21" s="15">
        <f>J6</f>
        <v>2000</v>
      </c>
      <c r="K21" s="15">
        <f t="shared" ref="K21" si="0">K6</f>
        <v>2000</v>
      </c>
      <c r="L21" s="15"/>
      <c r="M21" s="16"/>
      <c r="O21" s="16"/>
    </row>
    <row r="22" spans="1:16" x14ac:dyDescent="0.25">
      <c r="A22" s="6"/>
      <c r="I22" s="19" t="s">
        <v>34</v>
      </c>
      <c r="J22" s="20">
        <v>-2000</v>
      </c>
      <c r="K22" s="20">
        <v>-1000</v>
      </c>
      <c r="L22" s="20"/>
      <c r="M22" s="16"/>
      <c r="O22" s="16"/>
    </row>
    <row r="23" spans="1:16" x14ac:dyDescent="0.25">
      <c r="A23" s="6"/>
      <c r="I23" s="17"/>
      <c r="J23" s="22">
        <f>SUM(J21:J22)</f>
        <v>0</v>
      </c>
      <c r="K23" s="22">
        <f>SUM(K21:K22)</f>
        <v>1000</v>
      </c>
      <c r="L23" s="22"/>
    </row>
    <row r="24" spans="1:16" x14ac:dyDescent="0.25">
      <c r="A24" s="6"/>
      <c r="I24" s="20" t="s">
        <v>29</v>
      </c>
      <c r="J24" s="20">
        <f>J8</f>
        <v>2500</v>
      </c>
      <c r="K24" s="20">
        <f>K8</f>
        <v>1400</v>
      </c>
      <c r="L24" s="20"/>
      <c r="O24" s="1" t="s">
        <v>45</v>
      </c>
    </row>
    <row r="25" spans="1:16" x14ac:dyDescent="0.25">
      <c r="I25" s="18"/>
      <c r="J25" s="23">
        <f>J24</f>
        <v>2500</v>
      </c>
      <c r="K25" s="23">
        <f>K24</f>
        <v>1400</v>
      </c>
      <c r="L25" s="23"/>
      <c r="N25" s="1" t="s">
        <v>30</v>
      </c>
      <c r="O25" s="1">
        <v>4000</v>
      </c>
      <c r="P25" s="1" t="s">
        <v>44</v>
      </c>
    </row>
    <row r="26" spans="1:16" x14ac:dyDescent="0.25">
      <c r="I26" s="15" t="s">
        <v>30</v>
      </c>
      <c r="J26" s="15">
        <f>IF(J9&gt;0,0,J9)</f>
        <v>-1000</v>
      </c>
      <c r="K26" s="15">
        <f>IF(K9&gt;0,0,K9)</f>
        <v>-2000</v>
      </c>
      <c r="L26" s="15"/>
      <c r="N26" s="1">
        <v>0.6</v>
      </c>
      <c r="O26" s="1">
        <f>O25*N26</f>
        <v>2400</v>
      </c>
    </row>
    <row r="27" spans="1:16" x14ac:dyDescent="0.25">
      <c r="I27" s="19">
        <f>B9</f>
        <v>0.7</v>
      </c>
      <c r="J27" s="20">
        <f>$I27*J26</f>
        <v>-700</v>
      </c>
      <c r="K27" s="20">
        <f>$I27*K26</f>
        <v>-1400</v>
      </c>
      <c r="L27" s="20"/>
      <c r="O27" s="1">
        <f>O25-O26</f>
        <v>1600</v>
      </c>
    </row>
    <row r="28" spans="1:16" x14ac:dyDescent="0.25">
      <c r="A28" s="1" t="s">
        <v>17</v>
      </c>
      <c r="I28" s="17"/>
      <c r="J28" s="23">
        <f>J27</f>
        <v>-700</v>
      </c>
      <c r="K28" s="23">
        <f>K27</f>
        <v>-1400</v>
      </c>
      <c r="L28" s="22"/>
    </row>
    <row r="29" spans="1:16" x14ac:dyDescent="0.25">
      <c r="A29" s="1" t="s">
        <v>18</v>
      </c>
    </row>
    <row r="30" spans="1:16" x14ac:dyDescent="0.25">
      <c r="I30" s="15" t="s">
        <v>31</v>
      </c>
      <c r="J30" s="15">
        <f>J10</f>
        <v>1000</v>
      </c>
      <c r="K30" s="15">
        <f>K10</f>
        <v>-3000</v>
      </c>
      <c r="L30" s="15"/>
    </row>
    <row r="31" spans="1:16" x14ac:dyDescent="0.25">
      <c r="C31" s="17"/>
      <c r="I31" s="19">
        <f>C6</f>
        <v>1</v>
      </c>
      <c r="J31" s="20">
        <v>0</v>
      </c>
      <c r="K31" s="20">
        <f>$I31*K30</f>
        <v>-3000</v>
      </c>
      <c r="L31" s="20"/>
    </row>
    <row r="32" spans="1:16" x14ac:dyDescent="0.25">
      <c r="C32" s="17"/>
      <c r="J32" s="23">
        <f>J31</f>
        <v>0</v>
      </c>
      <c r="K32" s="23">
        <f>K31</f>
        <v>-3000</v>
      </c>
      <c r="L32" s="22"/>
      <c r="N32" s="1" t="s">
        <v>32</v>
      </c>
      <c r="O32" s="1">
        <v>2000</v>
      </c>
    </row>
    <row r="33" spans="3:16" x14ac:dyDescent="0.25">
      <c r="C33" s="17"/>
      <c r="D33" s="22"/>
      <c r="F33" s="22"/>
      <c r="I33" s="15" t="s">
        <v>32</v>
      </c>
      <c r="J33" s="1">
        <f>J11</f>
        <v>-2000</v>
      </c>
      <c r="K33" s="1">
        <f t="shared" ref="K33" si="1">K11</f>
        <v>2000</v>
      </c>
      <c r="N33" s="1">
        <v>0.6</v>
      </c>
      <c r="O33" s="1">
        <f>-O32*N33</f>
        <v>-1200</v>
      </c>
      <c r="P33" s="1" t="s">
        <v>51</v>
      </c>
    </row>
    <row r="34" spans="3:16" x14ac:dyDescent="0.25">
      <c r="C34" s="17"/>
      <c r="I34" s="17">
        <f>(E7+F8)</f>
        <v>0.89999999999999991</v>
      </c>
      <c r="J34" s="15">
        <f>$I34*J33</f>
        <v>-1799.9999999999998</v>
      </c>
      <c r="K34" s="1">
        <f>K33*$E$18</f>
        <v>1200</v>
      </c>
      <c r="O34" s="1">
        <f>O32+O33</f>
        <v>800</v>
      </c>
    </row>
    <row r="35" spans="3:16" x14ac:dyDescent="0.25">
      <c r="C35" s="17"/>
      <c r="I35" s="19"/>
      <c r="J35" s="24">
        <f>J34</f>
        <v>-1799.9999999999998</v>
      </c>
      <c r="K35" s="24">
        <f>K34</f>
        <v>1200</v>
      </c>
      <c r="L35" s="24"/>
    </row>
    <row r="36" spans="3:16" x14ac:dyDescent="0.25">
      <c r="I36" s="22" t="s">
        <v>37</v>
      </c>
      <c r="J36" s="22">
        <f t="shared" ref="J36:K36" si="2">J35+J32+J28+J25+J23+J20+J17</f>
        <v>0</v>
      </c>
      <c r="K36" s="22">
        <f t="shared" si="2"/>
        <v>200</v>
      </c>
      <c r="L36" s="22"/>
    </row>
    <row r="38" spans="3:16" x14ac:dyDescent="0.25">
      <c r="C38" s="6"/>
    </row>
    <row r="39" spans="3:16" x14ac:dyDescent="0.25">
      <c r="C39" s="6"/>
    </row>
    <row r="40" spans="3:16" x14ac:dyDescent="0.25">
      <c r="C40" s="6"/>
      <c r="I40" s="20"/>
      <c r="J40" s="20"/>
      <c r="K40" s="20"/>
      <c r="L40" s="20"/>
    </row>
    <row r="41" spans="3:16" x14ac:dyDescent="0.25">
      <c r="I41" s="22" t="s">
        <v>50</v>
      </c>
      <c r="J41" s="22">
        <f>SUM(J36:J40)</f>
        <v>0</v>
      </c>
      <c r="K41" s="22">
        <f>SUM(K36:K40)</f>
        <v>200</v>
      </c>
      <c r="L41" s="22"/>
    </row>
    <row r="42" spans="3:16" x14ac:dyDescent="0.25">
      <c r="I42" s="1" t="s">
        <v>38</v>
      </c>
      <c r="J42" s="1">
        <f>J3</f>
        <v>1200</v>
      </c>
      <c r="K42" s="1">
        <f>K3</f>
        <v>0</v>
      </c>
    </row>
    <row r="43" spans="3:16" x14ac:dyDescent="0.25">
      <c r="I43" s="20" t="s">
        <v>39</v>
      </c>
      <c r="J43" s="20">
        <f>-J3*0.75</f>
        <v>-900</v>
      </c>
      <c r="K43" s="20">
        <f>-K41*0.75</f>
        <v>-150</v>
      </c>
      <c r="L43" s="20"/>
    </row>
    <row r="44" spans="3:16" ht="15.75" thickBot="1" x14ac:dyDescent="0.3">
      <c r="I44" s="22" t="s">
        <v>40</v>
      </c>
      <c r="J44" s="22">
        <f>SUM(J41:J43)</f>
        <v>300</v>
      </c>
      <c r="K44" s="22">
        <f>SUM(K41:K43)</f>
        <v>50</v>
      </c>
      <c r="L44" s="22"/>
    </row>
    <row r="45" spans="3:16" x14ac:dyDescent="0.25">
      <c r="I45" s="27" t="s">
        <v>41</v>
      </c>
      <c r="J45" s="28">
        <f>-J44*0.25</f>
        <v>-75</v>
      </c>
      <c r="K45" s="28">
        <f>-K44*0.25</f>
        <v>-12.5</v>
      </c>
      <c r="L45" s="29"/>
    </row>
    <row r="46" spans="3:16" x14ac:dyDescent="0.25">
      <c r="I46" s="25"/>
      <c r="J46" s="15"/>
      <c r="K46" s="15"/>
      <c r="L46" s="37"/>
    </row>
    <row r="47" spans="3:16" ht="15.75" thickBot="1" x14ac:dyDescent="0.3">
      <c r="I47" s="30"/>
      <c r="J47" s="23"/>
      <c r="K47" s="23"/>
      <c r="L47" s="31"/>
    </row>
    <row r="48" spans="3:16" ht="15.75" thickBot="1" x14ac:dyDescent="0.3">
      <c r="I48" s="32" t="s">
        <v>42</v>
      </c>
      <c r="J48" s="33">
        <f>SUM(J45:J47)</f>
        <v>-75</v>
      </c>
      <c r="K48" s="33">
        <f>SUM(K45:K47)</f>
        <v>-12.5</v>
      </c>
      <c r="L48" s="34"/>
    </row>
  </sheetData>
  <mergeCells count="1">
    <mergeCell ref="J1:L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B87E8-06A0-4F09-AA62-04B4DFA51A4A}">
  <dimension ref="A1:P48"/>
  <sheetViews>
    <sheetView zoomScaleNormal="100" workbookViewId="0">
      <selection activeCell="B23" sqref="B23"/>
    </sheetView>
  </sheetViews>
  <sheetFormatPr baseColWidth="10" defaultRowHeight="15" x14ac:dyDescent="0.25"/>
  <cols>
    <col min="1" max="14" width="11.42578125" style="1"/>
    <col min="15" max="16" width="15.7109375" style="1" customWidth="1"/>
    <col min="17" max="16384" width="11.42578125" style="1"/>
  </cols>
  <sheetData>
    <row r="1" spans="1:16" ht="15.75" thickBot="1" x14ac:dyDescent="0.3">
      <c r="J1" s="46" t="s">
        <v>19</v>
      </c>
      <c r="K1" s="46"/>
      <c r="L1" s="46"/>
      <c r="M1" s="1" t="s">
        <v>23</v>
      </c>
      <c r="O1" s="1" t="s">
        <v>35</v>
      </c>
      <c r="P1" s="1" t="s">
        <v>36</v>
      </c>
    </row>
    <row r="2" spans="1:16" ht="15.75" thickBot="1" x14ac:dyDescent="0.3">
      <c r="A2" s="6" t="s">
        <v>15</v>
      </c>
      <c r="D2" s="2" t="s">
        <v>0</v>
      </c>
      <c r="I2" s="8"/>
      <c r="J2" s="9" t="s">
        <v>20</v>
      </c>
      <c r="K2" s="9" t="s">
        <v>21</v>
      </c>
      <c r="L2" s="9" t="s">
        <v>22</v>
      </c>
      <c r="M2" s="35" t="s">
        <v>23</v>
      </c>
      <c r="O2" s="7"/>
      <c r="P2" s="7"/>
    </row>
    <row r="3" spans="1:16" x14ac:dyDescent="0.25">
      <c r="C3" s="4">
        <v>0.8</v>
      </c>
      <c r="I3" s="10" t="s">
        <v>24</v>
      </c>
      <c r="J3" s="7">
        <v>1200</v>
      </c>
      <c r="K3" s="7">
        <v>0</v>
      </c>
      <c r="L3" s="7">
        <v>10000</v>
      </c>
      <c r="M3" s="11">
        <v>-7050</v>
      </c>
      <c r="O3" s="7">
        <f>M3-J43</f>
        <v>-6150</v>
      </c>
      <c r="P3" s="7">
        <f>O3-K43</f>
        <v>-6000</v>
      </c>
    </row>
    <row r="4" spans="1:16" ht="15.75" thickBot="1" x14ac:dyDescent="0.3">
      <c r="I4" s="10" t="s">
        <v>25</v>
      </c>
      <c r="J4" s="7">
        <v>2000</v>
      </c>
      <c r="K4" s="7">
        <v>1500</v>
      </c>
      <c r="L4" s="7">
        <v>1500</v>
      </c>
      <c r="M4" s="11">
        <v>-4000</v>
      </c>
      <c r="O4" s="7">
        <f>M4-J16</f>
        <v>-2000</v>
      </c>
      <c r="P4" s="7">
        <f>O4-K16</f>
        <v>-500</v>
      </c>
    </row>
    <row r="5" spans="1:16" ht="15.75" thickBot="1" x14ac:dyDescent="0.3">
      <c r="B5" s="2" t="s">
        <v>1</v>
      </c>
      <c r="E5" s="2" t="s">
        <v>7</v>
      </c>
      <c r="F5" s="3">
        <v>0.88</v>
      </c>
      <c r="I5" s="10" t="s">
        <v>26</v>
      </c>
      <c r="J5" s="7">
        <v>2000</v>
      </c>
      <c r="K5" s="7">
        <v>5000</v>
      </c>
      <c r="L5" s="7">
        <v>4000</v>
      </c>
      <c r="M5" s="11">
        <v>-6000</v>
      </c>
      <c r="O5" s="7">
        <f>M5-J19</f>
        <v>-4000</v>
      </c>
      <c r="P5" s="7">
        <f>O5-K19</f>
        <v>0</v>
      </c>
    </row>
    <row r="6" spans="1:16" x14ac:dyDescent="0.25">
      <c r="A6" s="4">
        <v>0.8</v>
      </c>
      <c r="C6" s="4">
        <v>1</v>
      </c>
      <c r="I6" s="10" t="s">
        <v>27</v>
      </c>
      <c r="J6" s="7">
        <v>2000</v>
      </c>
      <c r="K6" s="7">
        <v>2000</v>
      </c>
      <c r="L6" s="7"/>
      <c r="M6" s="11">
        <v>-3000</v>
      </c>
      <c r="O6" s="7">
        <f>M6-J22</f>
        <v>-1000</v>
      </c>
      <c r="P6" s="7">
        <f>O6-K22</f>
        <v>0</v>
      </c>
    </row>
    <row r="7" spans="1:16" ht="15.75" thickBot="1" x14ac:dyDescent="0.3">
      <c r="E7" s="5">
        <v>0.6</v>
      </c>
      <c r="I7" s="10" t="s">
        <v>28</v>
      </c>
      <c r="J7" s="7">
        <v>-1000</v>
      </c>
      <c r="K7" s="7">
        <v>10000</v>
      </c>
      <c r="L7" s="7">
        <v>-5555</v>
      </c>
      <c r="M7" s="11">
        <v>5555</v>
      </c>
      <c r="O7" s="7"/>
      <c r="P7" s="7"/>
    </row>
    <row r="8" spans="1:16" ht="15.75" thickBot="1" x14ac:dyDescent="0.3">
      <c r="A8" s="2" t="s">
        <v>3</v>
      </c>
      <c r="C8" s="2" t="s">
        <v>4</v>
      </c>
      <c r="F8" s="4">
        <v>0.3</v>
      </c>
      <c r="G8" s="2" t="s">
        <v>8</v>
      </c>
      <c r="I8" s="10" t="s">
        <v>29</v>
      </c>
      <c r="J8" s="7">
        <v>2500</v>
      </c>
      <c r="K8" s="7">
        <v>1400</v>
      </c>
      <c r="L8" s="7">
        <v>5900</v>
      </c>
      <c r="M8" s="11">
        <v>0</v>
      </c>
      <c r="O8" s="7"/>
      <c r="P8" s="7"/>
    </row>
    <row r="9" spans="1:16" ht="15.75" thickBot="1" x14ac:dyDescent="0.3">
      <c r="B9" s="5">
        <v>0.7</v>
      </c>
      <c r="I9" s="10" t="s">
        <v>30</v>
      </c>
      <c r="J9" s="7">
        <v>-1000</v>
      </c>
      <c r="K9" s="7">
        <v>-2000</v>
      </c>
      <c r="L9" s="7">
        <v>4000</v>
      </c>
      <c r="M9" s="11">
        <v>0</v>
      </c>
      <c r="O9" s="7">
        <f>J27</f>
        <v>-700</v>
      </c>
      <c r="P9" s="7">
        <f>O9+K27</f>
        <v>-2100</v>
      </c>
    </row>
    <row r="10" spans="1:16" ht="15.75" thickBot="1" x14ac:dyDescent="0.3">
      <c r="C10" s="5">
        <v>0.1</v>
      </c>
      <c r="D10" s="5" t="s">
        <v>10</v>
      </c>
      <c r="E10" s="2" t="s">
        <v>5</v>
      </c>
      <c r="G10" s="3">
        <v>0.5</v>
      </c>
      <c r="I10" s="10" t="s">
        <v>31</v>
      </c>
      <c r="J10" s="7">
        <v>1000</v>
      </c>
      <c r="K10" s="7">
        <v>-3000</v>
      </c>
      <c r="L10" s="7">
        <v>4000</v>
      </c>
      <c r="M10" s="11">
        <v>0</v>
      </c>
      <c r="O10" s="7">
        <v>0</v>
      </c>
      <c r="P10" s="7">
        <f>K31</f>
        <v>-3000</v>
      </c>
    </row>
    <row r="11" spans="1:16" ht="15.75" thickBot="1" x14ac:dyDescent="0.3">
      <c r="B11" s="2" t="s">
        <v>2</v>
      </c>
      <c r="I11" s="45" t="s">
        <v>32</v>
      </c>
      <c r="J11" s="43">
        <v>-2000</v>
      </c>
      <c r="K11" s="43">
        <v>2000</v>
      </c>
      <c r="L11" s="43">
        <v>2000</v>
      </c>
      <c r="M11" s="11">
        <v>0</v>
      </c>
      <c r="O11" s="7">
        <f>J34</f>
        <v>-1799.9999999999998</v>
      </c>
      <c r="P11" s="7">
        <f>O11+K34</f>
        <v>-599.99999999999977</v>
      </c>
    </row>
    <row r="12" spans="1:16" ht="15.75" thickBot="1" x14ac:dyDescent="0.3">
      <c r="D12" s="2" t="s">
        <v>9</v>
      </c>
      <c r="F12" s="4">
        <v>0.01</v>
      </c>
      <c r="G12" s="2" t="s">
        <v>6</v>
      </c>
      <c r="I12" s="12" t="s">
        <v>33</v>
      </c>
      <c r="J12" s="13">
        <v>-1000</v>
      </c>
      <c r="K12" s="13">
        <v>-1000</v>
      </c>
      <c r="L12" s="13">
        <v>-1000</v>
      </c>
      <c r="M12" s="14">
        <v>0</v>
      </c>
      <c r="O12" s="7"/>
      <c r="P12" s="7"/>
    </row>
    <row r="14" spans="1:16" x14ac:dyDescent="0.25">
      <c r="A14" s="1" t="s">
        <v>13</v>
      </c>
      <c r="I14" s="15"/>
      <c r="J14" s="16" t="s">
        <v>20</v>
      </c>
      <c r="K14" s="16" t="s">
        <v>21</v>
      </c>
      <c r="L14" s="16" t="s">
        <v>22</v>
      </c>
      <c r="M14" s="16"/>
      <c r="O14" s="16"/>
    </row>
    <row r="15" spans="1:16" x14ac:dyDescent="0.25">
      <c r="A15" s="1" t="s">
        <v>14</v>
      </c>
      <c r="I15" s="15" t="s">
        <v>25</v>
      </c>
      <c r="J15" s="15">
        <f>J4</f>
        <v>2000</v>
      </c>
      <c r="K15" s="15">
        <f>K4</f>
        <v>1500</v>
      </c>
      <c r="L15" s="15">
        <v>1500</v>
      </c>
      <c r="N15" s="1" t="s">
        <v>47</v>
      </c>
      <c r="O15" s="1">
        <v>4000</v>
      </c>
    </row>
    <row r="16" spans="1:16" x14ac:dyDescent="0.25">
      <c r="I16" s="19" t="s">
        <v>34</v>
      </c>
      <c r="J16" s="20">
        <v>-2000</v>
      </c>
      <c r="K16" s="20">
        <v>-1500</v>
      </c>
      <c r="L16" s="20">
        <f>P4</f>
        <v>-500</v>
      </c>
      <c r="N16" s="1" t="s">
        <v>30</v>
      </c>
      <c r="O16" s="1">
        <f>-0.6*O15</f>
        <v>-2400</v>
      </c>
    </row>
    <row r="17" spans="1:15" x14ac:dyDescent="0.25">
      <c r="A17" s="1" t="s">
        <v>11</v>
      </c>
      <c r="I17" s="21"/>
      <c r="J17" s="22">
        <f>SUM(J15:J16)</f>
        <v>0</v>
      </c>
      <c r="K17" s="22">
        <f>SUM(K15:K16)</f>
        <v>0</v>
      </c>
      <c r="L17" s="22">
        <f>SUM(L15:L16)</f>
        <v>1000</v>
      </c>
      <c r="N17" s="1" t="s">
        <v>48</v>
      </c>
      <c r="O17" s="1">
        <f>SUM(O15:O16)</f>
        <v>1600</v>
      </c>
    </row>
    <row r="18" spans="1:15" x14ac:dyDescent="0.25">
      <c r="A18" s="1" t="s">
        <v>12</v>
      </c>
      <c r="E18" s="3">
        <v>0.6</v>
      </c>
      <c r="I18" s="15" t="s">
        <v>26</v>
      </c>
      <c r="J18" s="15">
        <f>J5</f>
        <v>2000</v>
      </c>
      <c r="K18" s="15">
        <f>K5</f>
        <v>5000</v>
      </c>
      <c r="L18" s="15">
        <f>L5</f>
        <v>4000</v>
      </c>
    </row>
    <row r="19" spans="1:15" x14ac:dyDescent="0.25">
      <c r="I19" s="19" t="s">
        <v>34</v>
      </c>
      <c r="J19" s="20">
        <v>-2000</v>
      </c>
      <c r="K19" s="20">
        <v>-4000</v>
      </c>
      <c r="L19" s="20">
        <v>0</v>
      </c>
    </row>
    <row r="20" spans="1:15" x14ac:dyDescent="0.25">
      <c r="A20" s="1" t="s">
        <v>16</v>
      </c>
      <c r="I20" s="21"/>
      <c r="J20" s="22">
        <f>SUM(J18:J19)</f>
        <v>0</v>
      </c>
      <c r="K20" s="22">
        <f>SUM(K18:K19)</f>
        <v>1000</v>
      </c>
      <c r="L20" s="22">
        <f>SUM(L18:L19)</f>
        <v>4000</v>
      </c>
    </row>
    <row r="21" spans="1:15" x14ac:dyDescent="0.25">
      <c r="I21" s="15" t="s">
        <v>27</v>
      </c>
      <c r="J21" s="15">
        <f>J6</f>
        <v>2000</v>
      </c>
      <c r="K21" s="15">
        <f t="shared" ref="K21:L21" si="0">K6</f>
        <v>2000</v>
      </c>
      <c r="L21" s="15">
        <f t="shared" si="0"/>
        <v>0</v>
      </c>
    </row>
    <row r="22" spans="1:15" x14ac:dyDescent="0.25">
      <c r="A22" s="6"/>
      <c r="I22" s="19" t="s">
        <v>34</v>
      </c>
      <c r="J22" s="20">
        <v>-2000</v>
      </c>
      <c r="K22" s="20">
        <v>-1000</v>
      </c>
      <c r="L22" s="20"/>
    </row>
    <row r="23" spans="1:15" x14ac:dyDescent="0.25">
      <c r="A23" s="6"/>
      <c r="I23" s="17"/>
      <c r="J23" s="22">
        <f>SUM(J21:J22)</f>
        <v>0</v>
      </c>
      <c r="K23" s="22">
        <f>SUM(K21:K22)</f>
        <v>1000</v>
      </c>
      <c r="L23" s="22">
        <f>SUM(L21:L22)</f>
        <v>0</v>
      </c>
    </row>
    <row r="24" spans="1:15" x14ac:dyDescent="0.25">
      <c r="A24" s="6"/>
      <c r="I24" s="20" t="s">
        <v>29</v>
      </c>
      <c r="J24" s="20">
        <f>J8</f>
        <v>2500</v>
      </c>
      <c r="K24" s="20">
        <f>K8</f>
        <v>1400</v>
      </c>
      <c r="L24" s="20">
        <f>L8</f>
        <v>5900</v>
      </c>
    </row>
    <row r="25" spans="1:15" x14ac:dyDescent="0.25">
      <c r="I25" s="18"/>
      <c r="J25" s="23">
        <f>J24</f>
        <v>2500</v>
      </c>
      <c r="K25" s="23">
        <f>K24</f>
        <v>1400</v>
      </c>
      <c r="L25" s="23">
        <f>L24</f>
        <v>5900</v>
      </c>
    </row>
    <row r="26" spans="1:15" x14ac:dyDescent="0.25">
      <c r="I26" s="15" t="s">
        <v>30</v>
      </c>
      <c r="J26" s="15">
        <f>IF(J9&gt;0,0,J9)</f>
        <v>-1000</v>
      </c>
      <c r="K26" s="15">
        <f>IF(K9&gt;0,0,K9)</f>
        <v>-2000</v>
      </c>
      <c r="L26" s="15">
        <f>L9</f>
        <v>4000</v>
      </c>
    </row>
    <row r="27" spans="1:15" x14ac:dyDescent="0.25">
      <c r="I27" s="19">
        <f>B9</f>
        <v>0.7</v>
      </c>
      <c r="J27" s="20">
        <f>$I27*J26</f>
        <v>-700</v>
      </c>
      <c r="K27" s="20">
        <f>$I27*K26</f>
        <v>-1400</v>
      </c>
      <c r="L27" s="20">
        <f>L26*E18</f>
        <v>2400</v>
      </c>
    </row>
    <row r="28" spans="1:15" x14ac:dyDescent="0.25">
      <c r="A28" s="1" t="s">
        <v>17</v>
      </c>
      <c r="I28" s="17"/>
      <c r="J28" s="23">
        <f>J27</f>
        <v>-700</v>
      </c>
      <c r="K28" s="23">
        <f>K27</f>
        <v>-1400</v>
      </c>
      <c r="L28" s="22">
        <f>IF(-P9&lt;L27,-P9,L27)</f>
        <v>2100</v>
      </c>
    </row>
    <row r="29" spans="1:15" x14ac:dyDescent="0.25">
      <c r="A29" s="1" t="s">
        <v>18</v>
      </c>
    </row>
    <row r="30" spans="1:15" x14ac:dyDescent="0.25">
      <c r="I30" s="15" t="s">
        <v>31</v>
      </c>
      <c r="J30" s="15">
        <f>J10</f>
        <v>1000</v>
      </c>
      <c r="K30" s="15">
        <f>K10</f>
        <v>-3000</v>
      </c>
      <c r="L30" s="15">
        <f>L10</f>
        <v>4000</v>
      </c>
    </row>
    <row r="31" spans="1:15" x14ac:dyDescent="0.25">
      <c r="C31" s="17"/>
      <c r="I31" s="19">
        <f>C6</f>
        <v>1</v>
      </c>
      <c r="J31" s="20">
        <v>0</v>
      </c>
      <c r="K31" s="20">
        <f>$I31*K30</f>
        <v>-3000</v>
      </c>
      <c r="L31" s="20">
        <f>L30*$E$18</f>
        <v>2400</v>
      </c>
    </row>
    <row r="32" spans="1:15" x14ac:dyDescent="0.25">
      <c r="C32" s="17"/>
      <c r="J32" s="23">
        <f>J31</f>
        <v>0</v>
      </c>
      <c r="K32" s="23">
        <f>K31</f>
        <v>-3000</v>
      </c>
      <c r="L32" s="22">
        <f>IF(-P10&lt;L31,-P10,L31)</f>
        <v>2400</v>
      </c>
    </row>
    <row r="33" spans="3:14" x14ac:dyDescent="0.25">
      <c r="C33" s="17"/>
      <c r="I33" s="15" t="s">
        <v>32</v>
      </c>
      <c r="J33" s="1">
        <f>J11</f>
        <v>-2000</v>
      </c>
      <c r="K33" s="1">
        <f t="shared" ref="K33:L33" si="1">K11</f>
        <v>2000</v>
      </c>
      <c r="L33" s="1">
        <f t="shared" si="1"/>
        <v>2000</v>
      </c>
    </row>
    <row r="34" spans="3:14" x14ac:dyDescent="0.25">
      <c r="C34" s="17"/>
      <c r="I34" s="17">
        <f>(E7+F8)</f>
        <v>0.89999999999999991</v>
      </c>
      <c r="J34" s="15">
        <f>$I34*J33</f>
        <v>-1799.9999999999998</v>
      </c>
      <c r="K34" s="1">
        <f>K33*$E$18</f>
        <v>1200</v>
      </c>
      <c r="L34" s="1">
        <f>L33*$E$18</f>
        <v>1200</v>
      </c>
    </row>
    <row r="35" spans="3:14" x14ac:dyDescent="0.25">
      <c r="C35" s="17"/>
      <c r="I35" s="19"/>
      <c r="J35" s="24">
        <f>J34</f>
        <v>-1799.9999999999998</v>
      </c>
      <c r="K35" s="24">
        <f>K34</f>
        <v>1200</v>
      </c>
      <c r="L35" s="24">
        <f>IF(-P11&lt;L34,-P11,L34)</f>
        <v>599.99999999999977</v>
      </c>
    </row>
    <row r="36" spans="3:14" x14ac:dyDescent="0.25">
      <c r="I36" s="22" t="s">
        <v>37</v>
      </c>
      <c r="J36" s="22">
        <f t="shared" ref="J36:K36" si="2">J35+J32+J28+J25+J23+J20+J17</f>
        <v>0</v>
      </c>
      <c r="K36" s="22">
        <f t="shared" si="2"/>
        <v>200</v>
      </c>
      <c r="L36" s="22">
        <f>L35+L32+L28+L25+L23+L20+L17</f>
        <v>16000</v>
      </c>
    </row>
    <row r="40" spans="3:14" x14ac:dyDescent="0.25">
      <c r="I40" s="20"/>
      <c r="J40" s="20"/>
      <c r="K40" s="20"/>
      <c r="L40" s="20"/>
    </row>
    <row r="41" spans="3:14" x14ac:dyDescent="0.25">
      <c r="I41" s="22" t="s">
        <v>49</v>
      </c>
      <c r="J41" s="22">
        <f>SUM(J36:J40)</f>
        <v>0</v>
      </c>
      <c r="K41" s="22">
        <f>SUM(K36:K40)</f>
        <v>200</v>
      </c>
      <c r="L41" s="22">
        <f>SUM(L36:L40)</f>
        <v>16000</v>
      </c>
    </row>
    <row r="42" spans="3:14" x14ac:dyDescent="0.25">
      <c r="I42" s="1" t="s">
        <v>38</v>
      </c>
      <c r="J42" s="1">
        <f>J3</f>
        <v>1200</v>
      </c>
      <c r="K42" s="1">
        <f>K3</f>
        <v>0</v>
      </c>
      <c r="L42" s="1">
        <f>L3</f>
        <v>10000</v>
      </c>
      <c r="N42" s="1" t="s">
        <v>46</v>
      </c>
    </row>
    <row r="43" spans="3:14" x14ac:dyDescent="0.25">
      <c r="I43" s="20" t="s">
        <v>39</v>
      </c>
      <c r="J43" s="20">
        <f>-J3*0.75</f>
        <v>-900</v>
      </c>
      <c r="K43" s="20">
        <f>-K41*0.75</f>
        <v>-150</v>
      </c>
      <c r="L43" s="20">
        <f>P3</f>
        <v>-6000</v>
      </c>
    </row>
    <row r="44" spans="3:14" ht="15.75" thickBot="1" x14ac:dyDescent="0.3">
      <c r="I44" s="22" t="s">
        <v>40</v>
      </c>
      <c r="J44" s="22">
        <f>SUM(J41:J43)</f>
        <v>300</v>
      </c>
      <c r="K44" s="22">
        <f>SUM(K41:K43)</f>
        <v>50</v>
      </c>
      <c r="L44" s="22">
        <f>SUM(L41:L43)</f>
        <v>20000</v>
      </c>
    </row>
    <row r="45" spans="3:14" ht="15.75" thickBot="1" x14ac:dyDescent="0.3">
      <c r="I45" s="27" t="s">
        <v>41</v>
      </c>
      <c r="J45" s="28">
        <f>-J44*0.25</f>
        <v>-75</v>
      </c>
      <c r="K45" s="28">
        <f>-K44*0.25</f>
        <v>-12.5</v>
      </c>
      <c r="L45" s="29">
        <f>-L44*0.25</f>
        <v>-5000</v>
      </c>
    </row>
    <row r="46" spans="3:14" x14ac:dyDescent="0.25">
      <c r="I46" s="25"/>
      <c r="J46" s="15"/>
      <c r="K46" s="15"/>
      <c r="L46" s="38"/>
      <c r="M46" s="6"/>
    </row>
    <row r="47" spans="3:14" ht="15.75" thickBot="1" x14ac:dyDescent="0.3">
      <c r="I47" s="30"/>
      <c r="J47" s="23"/>
      <c r="K47" s="23"/>
      <c r="L47" s="39"/>
    </row>
    <row r="48" spans="3:14" ht="15.75" thickBot="1" x14ac:dyDescent="0.3">
      <c r="I48" s="32" t="s">
        <v>42</v>
      </c>
      <c r="J48" s="33">
        <f>SUM(J45:J47)</f>
        <v>-75</v>
      </c>
      <c r="K48" s="33">
        <f>SUM(K45:K47)</f>
        <v>-12.5</v>
      </c>
      <c r="L48" s="40"/>
    </row>
  </sheetData>
  <mergeCells count="1">
    <mergeCell ref="J1:L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93DB-C57C-463D-96C7-A83753089D27}">
  <dimension ref="A1:P48"/>
  <sheetViews>
    <sheetView tabSelected="1" zoomScaleNormal="100" workbookViewId="0">
      <selection activeCell="C16" sqref="C16"/>
    </sheetView>
  </sheetViews>
  <sheetFormatPr baseColWidth="10" defaultRowHeight="15" x14ac:dyDescent="0.25"/>
  <cols>
    <col min="1" max="14" width="11.42578125" style="1"/>
    <col min="15" max="16" width="15.7109375" style="1" customWidth="1"/>
    <col min="17" max="16384" width="11.42578125" style="1"/>
  </cols>
  <sheetData>
    <row r="1" spans="1:16" ht="15.75" thickBot="1" x14ac:dyDescent="0.3">
      <c r="J1" s="46" t="s">
        <v>19</v>
      </c>
      <c r="K1" s="46"/>
      <c r="L1" s="46"/>
      <c r="M1" s="1" t="s">
        <v>23</v>
      </c>
      <c r="O1" s="1" t="s">
        <v>35</v>
      </c>
      <c r="P1" s="1" t="s">
        <v>36</v>
      </c>
    </row>
    <row r="2" spans="1:16" ht="15.75" thickBot="1" x14ac:dyDescent="0.3">
      <c r="A2" s="6" t="s">
        <v>15</v>
      </c>
      <c r="D2" s="2" t="s">
        <v>0</v>
      </c>
      <c r="I2" s="8"/>
      <c r="J2" s="9" t="s">
        <v>20</v>
      </c>
      <c r="K2" s="9" t="s">
        <v>21</v>
      </c>
      <c r="L2" s="9" t="s">
        <v>22</v>
      </c>
      <c r="M2" s="35" t="s">
        <v>23</v>
      </c>
      <c r="O2" s="7"/>
      <c r="P2" s="7"/>
    </row>
    <row r="3" spans="1:16" x14ac:dyDescent="0.25">
      <c r="C3" s="4">
        <v>0.8</v>
      </c>
      <c r="I3" s="10" t="s">
        <v>24</v>
      </c>
      <c r="J3" s="7">
        <v>1200</v>
      </c>
      <c r="K3" s="7">
        <v>0</v>
      </c>
      <c r="L3" s="7">
        <v>10000</v>
      </c>
      <c r="M3" s="11">
        <v>-7050</v>
      </c>
      <c r="O3" s="7">
        <f>M3-J43</f>
        <v>-6150</v>
      </c>
      <c r="P3" s="7">
        <f>O3-K43</f>
        <v>-6000</v>
      </c>
    </row>
    <row r="4" spans="1:16" ht="15.75" thickBot="1" x14ac:dyDescent="0.3">
      <c r="E4" s="5">
        <v>1</v>
      </c>
      <c r="I4" s="10" t="s">
        <v>25</v>
      </c>
      <c r="J4" s="7">
        <v>2000</v>
      </c>
      <c r="K4" s="7">
        <v>1500</v>
      </c>
      <c r="L4" s="7">
        <v>1500</v>
      </c>
      <c r="M4" s="11">
        <v>-4000</v>
      </c>
      <c r="O4" s="7">
        <f>M4-J16</f>
        <v>-2000</v>
      </c>
      <c r="P4" s="7">
        <f>O4-K16</f>
        <v>-500</v>
      </c>
    </row>
    <row r="5" spans="1:16" ht="15.75" thickBot="1" x14ac:dyDescent="0.3">
      <c r="B5" s="2" t="s">
        <v>1</v>
      </c>
      <c r="E5" s="2" t="s">
        <v>7</v>
      </c>
      <c r="F5" s="3">
        <v>0.88</v>
      </c>
      <c r="I5" s="10" t="s">
        <v>26</v>
      </c>
      <c r="J5" s="7">
        <v>2000</v>
      </c>
      <c r="K5" s="7">
        <v>5000</v>
      </c>
      <c r="L5" s="7">
        <v>4000</v>
      </c>
      <c r="M5" s="11">
        <v>-6000</v>
      </c>
      <c r="O5" s="7">
        <f>M5-J19</f>
        <v>-4000</v>
      </c>
      <c r="P5" s="7">
        <f>O5-K19</f>
        <v>0</v>
      </c>
    </row>
    <row r="6" spans="1:16" x14ac:dyDescent="0.25">
      <c r="A6" s="4">
        <v>0.8</v>
      </c>
      <c r="C6" s="4">
        <v>1</v>
      </c>
      <c r="I6" s="10" t="s">
        <v>27</v>
      </c>
      <c r="J6" s="7">
        <v>2000</v>
      </c>
      <c r="K6" s="7">
        <v>2000</v>
      </c>
      <c r="L6" s="7"/>
      <c r="M6" s="11">
        <v>-3000</v>
      </c>
      <c r="O6" s="7">
        <f>M6-J22</f>
        <v>-1000</v>
      </c>
      <c r="P6" s="7">
        <f>O6-K22</f>
        <v>0</v>
      </c>
    </row>
    <row r="7" spans="1:16" ht="15.75" thickBot="1" x14ac:dyDescent="0.3">
      <c r="E7" s="5">
        <v>0.6</v>
      </c>
      <c r="I7" s="10" t="s">
        <v>28</v>
      </c>
      <c r="J7" s="7">
        <v>-1000</v>
      </c>
      <c r="K7" s="7">
        <v>10000</v>
      </c>
      <c r="L7" s="7">
        <v>-5555</v>
      </c>
      <c r="M7" s="11">
        <v>5555</v>
      </c>
      <c r="O7" s="7"/>
      <c r="P7" s="7"/>
    </row>
    <row r="8" spans="1:16" ht="15.75" thickBot="1" x14ac:dyDescent="0.3">
      <c r="A8" s="2" t="s">
        <v>3</v>
      </c>
      <c r="C8" s="2" t="s">
        <v>4</v>
      </c>
      <c r="F8" s="4">
        <v>0.3</v>
      </c>
      <c r="G8" s="2" t="s">
        <v>8</v>
      </c>
      <c r="I8" s="10" t="s">
        <v>29</v>
      </c>
      <c r="J8" s="7">
        <v>2500</v>
      </c>
      <c r="K8" s="7">
        <v>1400</v>
      </c>
      <c r="L8" s="7">
        <v>5900</v>
      </c>
      <c r="M8" s="11">
        <v>0</v>
      </c>
      <c r="O8" s="7"/>
      <c r="P8" s="7"/>
    </row>
    <row r="9" spans="1:16" ht="15.75" thickBot="1" x14ac:dyDescent="0.3">
      <c r="B9" s="5">
        <v>0.7</v>
      </c>
      <c r="I9" s="10" t="s">
        <v>30</v>
      </c>
      <c r="J9" s="7">
        <v>-1000</v>
      </c>
      <c r="K9" s="7">
        <v>-2000</v>
      </c>
      <c r="L9" s="7">
        <v>4000</v>
      </c>
      <c r="M9" s="11">
        <v>0</v>
      </c>
      <c r="O9" s="7">
        <f>J27</f>
        <v>-700</v>
      </c>
      <c r="P9" s="7">
        <f>O9+K27</f>
        <v>-2100</v>
      </c>
    </row>
    <row r="10" spans="1:16" ht="15.75" thickBot="1" x14ac:dyDescent="0.3">
      <c r="C10" s="5">
        <v>0.1</v>
      </c>
      <c r="D10" s="5" t="s">
        <v>10</v>
      </c>
      <c r="E10" s="2" t="s">
        <v>5</v>
      </c>
      <c r="G10" s="3">
        <v>0.5</v>
      </c>
      <c r="I10" s="10" t="s">
        <v>31</v>
      </c>
      <c r="J10" s="7">
        <v>1000</v>
      </c>
      <c r="K10" s="7">
        <v>-3000</v>
      </c>
      <c r="L10" s="7">
        <v>4000</v>
      </c>
      <c r="M10" s="11">
        <v>0</v>
      </c>
      <c r="O10" s="7">
        <v>0</v>
      </c>
      <c r="P10" s="7">
        <f>K31</f>
        <v>-3000</v>
      </c>
    </row>
    <row r="11" spans="1:16" ht="15.75" thickBot="1" x14ac:dyDescent="0.3">
      <c r="B11" s="2" t="s">
        <v>2</v>
      </c>
      <c r="I11" s="10" t="s">
        <v>32</v>
      </c>
      <c r="J11" s="7">
        <v>-2000</v>
      </c>
      <c r="K11" s="7">
        <v>2000</v>
      </c>
      <c r="L11" s="7">
        <v>2000</v>
      </c>
      <c r="M11" s="11">
        <v>0</v>
      </c>
      <c r="O11" s="7">
        <f>J34</f>
        <v>-1799.9999999999998</v>
      </c>
      <c r="P11" s="7">
        <f>O11+K34</f>
        <v>-599.99999999999977</v>
      </c>
    </row>
    <row r="12" spans="1:16" ht="15.75" thickBot="1" x14ac:dyDescent="0.3">
      <c r="D12" s="2" t="s">
        <v>9</v>
      </c>
      <c r="F12" s="4">
        <v>0.01</v>
      </c>
      <c r="G12" s="2" t="s">
        <v>6</v>
      </c>
      <c r="I12" s="12" t="s">
        <v>33</v>
      </c>
      <c r="J12" s="13">
        <v>-1000</v>
      </c>
      <c r="K12" s="13">
        <v>-1000</v>
      </c>
      <c r="L12" s="13">
        <v>-1000</v>
      </c>
      <c r="M12" s="14">
        <v>0</v>
      </c>
      <c r="O12" s="7"/>
      <c r="P12" s="7"/>
    </row>
    <row r="14" spans="1:16" x14ac:dyDescent="0.25">
      <c r="A14" s="1" t="s">
        <v>13</v>
      </c>
      <c r="I14" s="15"/>
      <c r="J14" s="16" t="s">
        <v>20</v>
      </c>
      <c r="K14" s="16" t="s">
        <v>21</v>
      </c>
      <c r="L14" s="16" t="s">
        <v>22</v>
      </c>
      <c r="M14" s="16"/>
      <c r="O14" s="16"/>
    </row>
    <row r="15" spans="1:16" x14ac:dyDescent="0.25">
      <c r="A15" s="1" t="s">
        <v>14</v>
      </c>
      <c r="I15" s="15" t="s">
        <v>25</v>
      </c>
      <c r="J15" s="15">
        <f>J4</f>
        <v>2000</v>
      </c>
      <c r="K15" s="15">
        <f>K4</f>
        <v>1500</v>
      </c>
      <c r="L15" s="15">
        <v>1500</v>
      </c>
    </row>
    <row r="16" spans="1:16" x14ac:dyDescent="0.25">
      <c r="I16" s="19" t="s">
        <v>34</v>
      </c>
      <c r="J16" s="20">
        <v>-2000</v>
      </c>
      <c r="K16" s="20">
        <v>-1500</v>
      </c>
      <c r="L16" s="20">
        <f>P4</f>
        <v>-500</v>
      </c>
    </row>
    <row r="17" spans="1:12" x14ac:dyDescent="0.25">
      <c r="A17" s="1" t="s">
        <v>11</v>
      </c>
      <c r="I17" s="21"/>
      <c r="J17" s="22">
        <f>SUM(J15:J16)</f>
        <v>0</v>
      </c>
      <c r="K17" s="22">
        <f>SUM(K15:K16)</f>
        <v>0</v>
      </c>
      <c r="L17" s="22">
        <f>SUM(L15:L16)</f>
        <v>1000</v>
      </c>
    </row>
    <row r="18" spans="1:12" x14ac:dyDescent="0.25">
      <c r="A18" s="1" t="s">
        <v>12</v>
      </c>
      <c r="E18" s="3">
        <v>0.6</v>
      </c>
      <c r="I18" s="15" t="s">
        <v>26</v>
      </c>
      <c r="J18" s="15">
        <f>J5</f>
        <v>2000</v>
      </c>
      <c r="K18" s="15">
        <f>K5</f>
        <v>5000</v>
      </c>
      <c r="L18" s="15">
        <f>L5</f>
        <v>4000</v>
      </c>
    </row>
    <row r="19" spans="1:12" x14ac:dyDescent="0.25">
      <c r="I19" s="19" t="s">
        <v>34</v>
      </c>
      <c r="J19" s="20">
        <v>-2000</v>
      </c>
      <c r="K19" s="20">
        <v>-4000</v>
      </c>
      <c r="L19" s="20">
        <v>0</v>
      </c>
    </row>
    <row r="20" spans="1:12" x14ac:dyDescent="0.25">
      <c r="A20" s="1" t="s">
        <v>16</v>
      </c>
      <c r="I20" s="21"/>
      <c r="J20" s="22">
        <f>SUM(J18:J19)</f>
        <v>0</v>
      </c>
      <c r="K20" s="22">
        <f>SUM(K18:K19)</f>
        <v>1000</v>
      </c>
      <c r="L20" s="22">
        <f>SUM(L18:L19)</f>
        <v>4000</v>
      </c>
    </row>
    <row r="21" spans="1:12" x14ac:dyDescent="0.25">
      <c r="I21" s="15" t="s">
        <v>27</v>
      </c>
      <c r="J21" s="15">
        <f>J6</f>
        <v>2000</v>
      </c>
      <c r="K21" s="15">
        <f t="shared" ref="K21:L21" si="0">K6</f>
        <v>2000</v>
      </c>
      <c r="L21" s="15">
        <f t="shared" si="0"/>
        <v>0</v>
      </c>
    </row>
    <row r="22" spans="1:12" x14ac:dyDescent="0.25">
      <c r="A22" s="6"/>
      <c r="I22" s="19" t="s">
        <v>34</v>
      </c>
      <c r="J22" s="20">
        <v>-2000</v>
      </c>
      <c r="K22" s="20">
        <v>-1000</v>
      </c>
      <c r="L22" s="20"/>
    </row>
    <row r="23" spans="1:12" x14ac:dyDescent="0.25">
      <c r="A23" s="6"/>
      <c r="I23" s="17"/>
      <c r="J23" s="22">
        <f>SUM(J21:J22)</f>
        <v>0</v>
      </c>
      <c r="K23" s="22">
        <f>SUM(K21:K22)</f>
        <v>1000</v>
      </c>
      <c r="L23" s="22">
        <f>SUM(L21:L22)</f>
        <v>0</v>
      </c>
    </row>
    <row r="24" spans="1:12" x14ac:dyDescent="0.25">
      <c r="A24" s="6"/>
      <c r="I24" s="20" t="s">
        <v>29</v>
      </c>
      <c r="J24" s="20">
        <f>J8</f>
        <v>2500</v>
      </c>
      <c r="K24" s="20">
        <f>K8</f>
        <v>1400</v>
      </c>
      <c r="L24" s="20">
        <f>L8</f>
        <v>5900</v>
      </c>
    </row>
    <row r="25" spans="1:12" x14ac:dyDescent="0.25">
      <c r="I25" s="18"/>
      <c r="J25" s="23">
        <f>J24</f>
        <v>2500</v>
      </c>
      <c r="K25" s="23">
        <f>K24</f>
        <v>1400</v>
      </c>
      <c r="L25" s="23">
        <f>L24</f>
        <v>5900</v>
      </c>
    </row>
    <row r="26" spans="1:12" x14ac:dyDescent="0.25">
      <c r="I26" s="15" t="s">
        <v>30</v>
      </c>
      <c r="J26" s="15">
        <f>IF(J9&gt;0,0,J9)</f>
        <v>-1000</v>
      </c>
      <c r="K26" s="15">
        <f>IF(K9&gt;0,0,K9)</f>
        <v>-2000</v>
      </c>
      <c r="L26" s="15">
        <f>L9</f>
        <v>4000</v>
      </c>
    </row>
    <row r="27" spans="1:12" x14ac:dyDescent="0.25">
      <c r="I27" s="19">
        <f>B9</f>
        <v>0.7</v>
      </c>
      <c r="J27" s="20">
        <f>$I27*J26</f>
        <v>-700</v>
      </c>
      <c r="K27" s="20">
        <f>$I27*K26</f>
        <v>-1400</v>
      </c>
      <c r="L27" s="20">
        <f>L26*E18</f>
        <v>2400</v>
      </c>
    </row>
    <row r="28" spans="1:12" x14ac:dyDescent="0.25">
      <c r="A28" s="1" t="s">
        <v>17</v>
      </c>
      <c r="I28" s="17"/>
      <c r="J28" s="23">
        <f>J27</f>
        <v>-700</v>
      </c>
      <c r="K28" s="23">
        <f>K27</f>
        <v>-1400</v>
      </c>
      <c r="L28" s="22">
        <f>IF(-P9&lt;L27,-P9,L27)</f>
        <v>2100</v>
      </c>
    </row>
    <row r="29" spans="1:12" x14ac:dyDescent="0.25">
      <c r="A29" s="1" t="s">
        <v>18</v>
      </c>
    </row>
    <row r="30" spans="1:12" x14ac:dyDescent="0.25">
      <c r="I30" s="15" t="s">
        <v>31</v>
      </c>
      <c r="J30" s="15">
        <f>J10</f>
        <v>1000</v>
      </c>
      <c r="K30" s="15">
        <f>K10</f>
        <v>-3000</v>
      </c>
      <c r="L30" s="15">
        <f>L10</f>
        <v>4000</v>
      </c>
    </row>
    <row r="31" spans="1:12" x14ac:dyDescent="0.25">
      <c r="C31" s="17"/>
      <c r="I31" s="19">
        <f>C6</f>
        <v>1</v>
      </c>
      <c r="J31" s="20">
        <v>0</v>
      </c>
      <c r="K31" s="20">
        <f>$I31*K30</f>
        <v>-3000</v>
      </c>
      <c r="L31" s="20">
        <f>L30*$E$18</f>
        <v>2400</v>
      </c>
    </row>
    <row r="32" spans="1:12" x14ac:dyDescent="0.25">
      <c r="C32" s="17"/>
      <c r="J32" s="23">
        <f>J31</f>
        <v>0</v>
      </c>
      <c r="K32" s="23">
        <f>K31</f>
        <v>-3000</v>
      </c>
      <c r="L32" s="22">
        <f>IF(-P10&lt;L31,-P10,L31)</f>
        <v>2400</v>
      </c>
    </row>
    <row r="33" spans="3:12" x14ac:dyDescent="0.25">
      <c r="C33" s="17"/>
      <c r="I33" s="15" t="s">
        <v>32</v>
      </c>
      <c r="J33" s="1">
        <f>J11</f>
        <v>-2000</v>
      </c>
      <c r="K33" s="1">
        <f t="shared" ref="K33:L33" si="1">K11</f>
        <v>2000</v>
      </c>
      <c r="L33" s="1">
        <f t="shared" si="1"/>
        <v>2000</v>
      </c>
    </row>
    <row r="34" spans="3:12" x14ac:dyDescent="0.25">
      <c r="C34" s="17"/>
      <c r="I34" s="17">
        <f>(E7+F8)</f>
        <v>0.89999999999999991</v>
      </c>
      <c r="J34" s="15">
        <f>$I34*J33</f>
        <v>-1799.9999999999998</v>
      </c>
      <c r="K34" s="1">
        <f>K33*$E$18</f>
        <v>1200</v>
      </c>
      <c r="L34" s="1">
        <f>L33*$E$18</f>
        <v>1200</v>
      </c>
    </row>
    <row r="35" spans="3:12" x14ac:dyDescent="0.25">
      <c r="C35" s="17"/>
      <c r="I35" s="19"/>
      <c r="J35" s="24">
        <f>J34</f>
        <v>-1799.9999999999998</v>
      </c>
      <c r="K35" s="24">
        <f>K34</f>
        <v>1200</v>
      </c>
      <c r="L35" s="24">
        <f>IF(-P11&lt;L34,-P11,L34)</f>
        <v>599.99999999999977</v>
      </c>
    </row>
    <row r="36" spans="3:12" x14ac:dyDescent="0.25">
      <c r="I36" s="22" t="s">
        <v>37</v>
      </c>
      <c r="J36" s="22">
        <f>J35+J32+J28+J25+J23+J20+J17</f>
        <v>0</v>
      </c>
      <c r="K36" s="22">
        <f t="shared" ref="K36" si="2">K35+K32+K28+K25+K23+K20+K17</f>
        <v>200</v>
      </c>
      <c r="L36" s="22">
        <f>L35+L32+L28+L25+L23+L20+L17</f>
        <v>16000</v>
      </c>
    </row>
    <row r="40" spans="3:12" x14ac:dyDescent="0.25">
      <c r="I40" s="20"/>
      <c r="J40" s="20"/>
      <c r="K40" s="20"/>
      <c r="L40" s="20"/>
    </row>
    <row r="41" spans="3:12" x14ac:dyDescent="0.25">
      <c r="I41" s="22" t="s">
        <v>49</v>
      </c>
      <c r="J41" s="22">
        <f>SUM(J36:J40)</f>
        <v>0</v>
      </c>
      <c r="K41" s="22">
        <f>SUM(K36:K40)</f>
        <v>200</v>
      </c>
      <c r="L41" s="22">
        <f>SUM(L36:L40)</f>
        <v>16000</v>
      </c>
    </row>
    <row r="42" spans="3:12" x14ac:dyDescent="0.25">
      <c r="I42" s="1" t="s">
        <v>38</v>
      </c>
      <c r="J42" s="1">
        <f>J3</f>
        <v>1200</v>
      </c>
      <c r="K42" s="1">
        <f>K3</f>
        <v>0</v>
      </c>
      <c r="L42" s="1">
        <f>L3</f>
        <v>10000</v>
      </c>
    </row>
    <row r="43" spans="3:12" x14ac:dyDescent="0.25">
      <c r="I43" s="20" t="s">
        <v>39</v>
      </c>
      <c r="J43" s="20">
        <f>-J3*0.75</f>
        <v>-900</v>
      </c>
      <c r="K43" s="20">
        <f>-K41*0.75</f>
        <v>-150</v>
      </c>
      <c r="L43" s="20">
        <f>P3</f>
        <v>-6000</v>
      </c>
    </row>
    <row r="44" spans="3:12" ht="15.75" thickBot="1" x14ac:dyDescent="0.3">
      <c r="I44" s="22" t="s">
        <v>40</v>
      </c>
      <c r="J44" s="22">
        <f>SUM(J41:J43)</f>
        <v>300</v>
      </c>
      <c r="K44" s="22">
        <f>SUM(K41:K43)</f>
        <v>50</v>
      </c>
      <c r="L44" s="22">
        <f>SUM(L41:L43)</f>
        <v>20000</v>
      </c>
    </row>
    <row r="45" spans="3:12" x14ac:dyDescent="0.25">
      <c r="I45" s="27" t="s">
        <v>41</v>
      </c>
      <c r="J45" s="28">
        <f>-J44*0.25</f>
        <v>-75</v>
      </c>
      <c r="K45" s="28">
        <f>-K44*0.25</f>
        <v>-12.5</v>
      </c>
      <c r="L45" s="29">
        <f>-L44*0.25</f>
        <v>-5000</v>
      </c>
    </row>
    <row r="46" spans="3:12" x14ac:dyDescent="0.25">
      <c r="I46" s="25"/>
      <c r="J46" s="15"/>
      <c r="K46" s="15"/>
      <c r="L46" s="26"/>
    </row>
    <row r="47" spans="3:12" ht="15.75" thickBot="1" x14ac:dyDescent="0.3">
      <c r="I47" s="30"/>
      <c r="J47" s="23"/>
      <c r="K47" s="23"/>
      <c r="L47" s="31"/>
    </row>
    <row r="48" spans="3:12" ht="15.75" thickBot="1" x14ac:dyDescent="0.3">
      <c r="I48" s="32" t="s">
        <v>42</v>
      </c>
      <c r="J48" s="33">
        <f>SUM(J45:J47)</f>
        <v>-75</v>
      </c>
      <c r="K48" s="33">
        <f>SUM(K45:K47)</f>
        <v>-12.5</v>
      </c>
      <c r="L48" s="34">
        <f>SUM(L45:L47)</f>
        <v>-5000</v>
      </c>
    </row>
  </sheetData>
  <mergeCells count="1">
    <mergeCell ref="J1:L1"/>
  </mergeCells>
  <phoneticPr fontId="4" type="noConversion"/>
  <pageMargins left="0.7" right="0.7" top="0.78740157499999996" bottom="0.78740157499999996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cf404960-c50f-46d2-8bf3-a3c957283b86}" enabled="0" method="" siteId="{cf404960-c50f-46d2-8bf3-a3c957283b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Case</vt:lpstr>
      <vt:lpstr>Tab1</vt:lpstr>
      <vt:lpstr>Tab2</vt:lpstr>
      <vt:lpstr>Tab3</vt:lpstr>
      <vt:lpstr>Case 1 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Scheuerle Ulrich</dc:creator>
  <cp:lastModifiedBy>Scheuerle, Ulrich</cp:lastModifiedBy>
  <dcterms:created xsi:type="dcterms:W3CDTF">2021-11-25T11:36:24Z</dcterms:created>
  <dcterms:modified xsi:type="dcterms:W3CDTF">2022-11-26T12:56:26Z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